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_TSK\2017\X 031 Ořech, Ořešská\ETAPA_2018\Výkaz výměr_FINALNÍ VERZE\"/>
    </mc:Choice>
  </mc:AlternateContent>
  <bookViews>
    <workbookView xWindow="0" yWindow="0" windowWidth="19200" windowHeight="10995" activeTab="1"/>
  </bookViews>
  <sheets>
    <sheet name="Rekapitulace stavby" sheetId="1" r:id="rId1"/>
    <sheet name="01 - OPRAVA MOSTU - FINÁL..." sheetId="2" r:id="rId2"/>
    <sheet name="Pokyny pro vyplnění" sheetId="3" r:id="rId3"/>
  </sheets>
  <definedNames>
    <definedName name="_xlnm._FilterDatabase" localSheetId="1" hidden="1">'01 - OPRAVA MOSTU - FINÁL...'!$C$91:$K$444</definedName>
    <definedName name="_xlnm.Print_Titles" localSheetId="1">'01 - OPRAVA MOSTU - FINÁL...'!$91:$91</definedName>
    <definedName name="_xlnm.Print_Titles" localSheetId="0">'Rekapitulace stavby'!$49:$49</definedName>
    <definedName name="_xlnm.Print_Area" localSheetId="1">'01 - OPRAVA MOSTU - FINÁL...'!$C$4:$J$36,'01 - OPRAVA MOSTU - FINÁL...'!$C$42:$J$73,'01 - OPRAVA MOSTU - FINÁL...'!$C$79:$K$444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52511"/>
</workbook>
</file>

<file path=xl/calcChain.xml><?xml version="1.0" encoding="utf-8"?>
<calcChain xmlns="http://schemas.openxmlformats.org/spreadsheetml/2006/main">
  <c r="AY52" i="1" l="1"/>
  <c r="AX52" i="1"/>
  <c r="BI442" i="2"/>
  <c r="BH442" i="2"/>
  <c r="BG442" i="2"/>
  <c r="BF442" i="2"/>
  <c r="T442" i="2"/>
  <c r="T441" i="2"/>
  <c r="R442" i="2"/>
  <c r="R441" i="2"/>
  <c r="P442" i="2"/>
  <c r="P441" i="2"/>
  <c r="BK442" i="2"/>
  <c r="BK441" i="2" s="1"/>
  <c r="J441" i="2" s="1"/>
  <c r="J72" i="2" s="1"/>
  <c r="J442" i="2"/>
  <c r="BE442" i="2"/>
  <c r="BI438" i="2"/>
  <c r="BH438" i="2"/>
  <c r="BG438" i="2"/>
  <c r="BF438" i="2"/>
  <c r="T438" i="2"/>
  <c r="T437" i="2"/>
  <c r="R438" i="2"/>
  <c r="R437" i="2" s="1"/>
  <c r="P438" i="2"/>
  <c r="P437" i="2"/>
  <c r="BK438" i="2"/>
  <c r="BK437" i="2" s="1"/>
  <c r="J437" i="2" s="1"/>
  <c r="J71" i="2" s="1"/>
  <c r="J438" i="2"/>
  <c r="BE438" i="2"/>
  <c r="BI434" i="2"/>
  <c r="BH434" i="2"/>
  <c r="BG434" i="2"/>
  <c r="BF434" i="2"/>
  <c r="T434" i="2"/>
  <c r="R434" i="2"/>
  <c r="P434" i="2"/>
  <c r="BK434" i="2"/>
  <c r="J434" i="2"/>
  <c r="BE434" i="2" s="1"/>
  <c r="BI431" i="2"/>
  <c r="BH431" i="2"/>
  <c r="BG431" i="2"/>
  <c r="BF431" i="2"/>
  <c r="T431" i="2"/>
  <c r="T430" i="2" s="1"/>
  <c r="T429" i="2" s="1"/>
  <c r="R431" i="2"/>
  <c r="R430" i="2"/>
  <c r="R429" i="2" s="1"/>
  <c r="P431" i="2"/>
  <c r="P430" i="2" s="1"/>
  <c r="P429" i="2" s="1"/>
  <c r="BK431" i="2"/>
  <c r="BK430" i="2"/>
  <c r="J431" i="2"/>
  <c r="BE431" i="2" s="1"/>
  <c r="BI426" i="2"/>
  <c r="BH426" i="2"/>
  <c r="BG426" i="2"/>
  <c r="BF426" i="2"/>
  <c r="T426" i="2"/>
  <c r="T425" i="2" s="1"/>
  <c r="R426" i="2"/>
  <c r="R425" i="2" s="1"/>
  <c r="P426" i="2"/>
  <c r="P425" i="2" s="1"/>
  <c r="BK426" i="2"/>
  <c r="BK425" i="2" s="1"/>
  <c r="J425" i="2" s="1"/>
  <c r="J68" i="2" s="1"/>
  <c r="J426" i="2"/>
  <c r="BE426" i="2"/>
  <c r="BI423" i="2"/>
  <c r="BH423" i="2"/>
  <c r="BG423" i="2"/>
  <c r="BF423" i="2"/>
  <c r="T423" i="2"/>
  <c r="R423" i="2"/>
  <c r="P423" i="2"/>
  <c r="BK423" i="2"/>
  <c r="J423" i="2"/>
  <c r="BE423" i="2" s="1"/>
  <c r="BI420" i="2"/>
  <c r="BH420" i="2"/>
  <c r="BG420" i="2"/>
  <c r="BF420" i="2"/>
  <c r="T420" i="2"/>
  <c r="R420" i="2"/>
  <c r="P420" i="2"/>
  <c r="BK420" i="2"/>
  <c r="J420" i="2"/>
  <c r="BE420" i="2" s="1"/>
  <c r="BI416" i="2"/>
  <c r="BH416" i="2"/>
  <c r="BG416" i="2"/>
  <c r="BF416" i="2"/>
  <c r="T416" i="2"/>
  <c r="R416" i="2"/>
  <c r="R415" i="2"/>
  <c r="R414" i="2" s="1"/>
  <c r="P416" i="2"/>
  <c r="BK416" i="2"/>
  <c r="BK415" i="2"/>
  <c r="J415" i="2" s="1"/>
  <c r="J416" i="2"/>
  <c r="BE416" i="2"/>
  <c r="J67" i="2"/>
  <c r="BI412" i="2"/>
  <c r="BH412" i="2"/>
  <c r="BG412" i="2"/>
  <c r="BF412" i="2"/>
  <c r="T412" i="2"/>
  <c r="R412" i="2"/>
  <c r="P412" i="2"/>
  <c r="BK412" i="2"/>
  <c r="J412" i="2"/>
  <c r="BE412" i="2"/>
  <c r="BI410" i="2"/>
  <c r="BH410" i="2"/>
  <c r="BG410" i="2"/>
  <c r="BF410" i="2"/>
  <c r="T410" i="2"/>
  <c r="T409" i="2" s="1"/>
  <c r="R410" i="2"/>
  <c r="R409" i="2"/>
  <c r="P410" i="2"/>
  <c r="BK410" i="2"/>
  <c r="BK409" i="2"/>
  <c r="J409" i="2"/>
  <c r="J65" i="2" s="1"/>
  <c r="J410" i="2"/>
  <c r="BE410" i="2"/>
  <c r="BI405" i="2"/>
  <c r="BH405" i="2"/>
  <c r="BG405" i="2"/>
  <c r="BF405" i="2"/>
  <c r="T405" i="2"/>
  <c r="R405" i="2"/>
  <c r="P405" i="2"/>
  <c r="BK405" i="2"/>
  <c r="J405" i="2"/>
  <c r="BE405" i="2" s="1"/>
  <c r="BI401" i="2"/>
  <c r="BH401" i="2"/>
  <c r="BG401" i="2"/>
  <c r="BF401" i="2"/>
  <c r="T401" i="2"/>
  <c r="R401" i="2"/>
  <c r="P401" i="2"/>
  <c r="BK401" i="2"/>
  <c r="J401" i="2"/>
  <c r="BE401" i="2"/>
  <c r="BI397" i="2"/>
  <c r="BH397" i="2"/>
  <c r="BG397" i="2"/>
  <c r="BF397" i="2"/>
  <c r="T397" i="2"/>
  <c r="R397" i="2"/>
  <c r="P397" i="2"/>
  <c r="BK397" i="2"/>
  <c r="J397" i="2"/>
  <c r="BE397" i="2" s="1"/>
  <c r="BI393" i="2"/>
  <c r="BH393" i="2"/>
  <c r="BG393" i="2"/>
  <c r="BF393" i="2"/>
  <c r="T393" i="2"/>
  <c r="R393" i="2"/>
  <c r="P393" i="2"/>
  <c r="BK393" i="2"/>
  <c r="J393" i="2"/>
  <c r="BE393" i="2"/>
  <c r="BI389" i="2"/>
  <c r="BH389" i="2"/>
  <c r="BG389" i="2"/>
  <c r="BF389" i="2"/>
  <c r="T389" i="2"/>
  <c r="R389" i="2"/>
  <c r="P389" i="2"/>
  <c r="BK389" i="2"/>
  <c r="J389" i="2"/>
  <c r="BE389" i="2" s="1"/>
  <c r="BI386" i="2"/>
  <c r="BH386" i="2"/>
  <c r="BG386" i="2"/>
  <c r="BF386" i="2"/>
  <c r="T386" i="2"/>
  <c r="R386" i="2"/>
  <c r="R385" i="2" s="1"/>
  <c r="P386" i="2"/>
  <c r="BK386" i="2"/>
  <c r="BK385" i="2" s="1"/>
  <c r="J385" i="2" s="1"/>
  <c r="J64" i="2" s="1"/>
  <c r="J386" i="2"/>
  <c r="BE386" i="2"/>
  <c r="BI381" i="2"/>
  <c r="BH381" i="2"/>
  <c r="BG381" i="2"/>
  <c r="BF381" i="2"/>
  <c r="T381" i="2"/>
  <c r="R381" i="2"/>
  <c r="P381" i="2"/>
  <c r="BK381" i="2"/>
  <c r="J381" i="2"/>
  <c r="BE381" i="2"/>
  <c r="BI376" i="2"/>
  <c r="BH376" i="2"/>
  <c r="BG376" i="2"/>
  <c r="BF376" i="2"/>
  <c r="T376" i="2"/>
  <c r="R376" i="2"/>
  <c r="P376" i="2"/>
  <c r="BK376" i="2"/>
  <c r="J376" i="2"/>
  <c r="BE376" i="2" s="1"/>
  <c r="BI373" i="2"/>
  <c r="BH373" i="2"/>
  <c r="BG373" i="2"/>
  <c r="BF373" i="2"/>
  <c r="T373" i="2"/>
  <c r="R373" i="2"/>
  <c r="P373" i="2"/>
  <c r="BK373" i="2"/>
  <c r="J373" i="2"/>
  <c r="BE373" i="2"/>
  <c r="BI369" i="2"/>
  <c r="BH369" i="2"/>
  <c r="BG369" i="2"/>
  <c r="BF369" i="2"/>
  <c r="T369" i="2"/>
  <c r="R369" i="2"/>
  <c r="P369" i="2"/>
  <c r="BK369" i="2"/>
  <c r="J369" i="2"/>
  <c r="BE369" i="2" s="1"/>
  <c r="BI365" i="2"/>
  <c r="BH365" i="2"/>
  <c r="BG365" i="2"/>
  <c r="BF365" i="2"/>
  <c r="T365" i="2"/>
  <c r="R365" i="2"/>
  <c r="P365" i="2"/>
  <c r="BK365" i="2"/>
  <c r="J365" i="2"/>
  <c r="BE365" i="2"/>
  <c r="BI361" i="2"/>
  <c r="BH361" i="2"/>
  <c r="BG361" i="2"/>
  <c r="BF361" i="2"/>
  <c r="T361" i="2"/>
  <c r="R361" i="2"/>
  <c r="P361" i="2"/>
  <c r="BK361" i="2"/>
  <c r="J361" i="2"/>
  <c r="BE361" i="2" s="1"/>
  <c r="BI357" i="2"/>
  <c r="BH357" i="2"/>
  <c r="BG357" i="2"/>
  <c r="BF357" i="2"/>
  <c r="T357" i="2"/>
  <c r="R357" i="2"/>
  <c r="P357" i="2"/>
  <c r="BK357" i="2"/>
  <c r="J357" i="2"/>
  <c r="BE357" i="2"/>
  <c r="BI353" i="2"/>
  <c r="BH353" i="2"/>
  <c r="BG353" i="2"/>
  <c r="BF353" i="2"/>
  <c r="T353" i="2"/>
  <c r="R353" i="2"/>
  <c r="P353" i="2"/>
  <c r="BK353" i="2"/>
  <c r="J353" i="2"/>
  <c r="BE353" i="2" s="1"/>
  <c r="BI349" i="2"/>
  <c r="BH349" i="2"/>
  <c r="BG349" i="2"/>
  <c r="BF349" i="2"/>
  <c r="T349" i="2"/>
  <c r="R349" i="2"/>
  <c r="P349" i="2"/>
  <c r="BK349" i="2"/>
  <c r="J349" i="2"/>
  <c r="BE349" i="2"/>
  <c r="BI345" i="2"/>
  <c r="BH345" i="2"/>
  <c r="BG345" i="2"/>
  <c r="BF345" i="2"/>
  <c r="T345" i="2"/>
  <c r="R345" i="2"/>
  <c r="P345" i="2"/>
  <c r="BK345" i="2"/>
  <c r="J345" i="2"/>
  <c r="BE345" i="2" s="1"/>
  <c r="BI341" i="2"/>
  <c r="BH341" i="2"/>
  <c r="BG341" i="2"/>
  <c r="BF341" i="2"/>
  <c r="T341" i="2"/>
  <c r="R341" i="2"/>
  <c r="P341" i="2"/>
  <c r="BK341" i="2"/>
  <c r="J341" i="2"/>
  <c r="BE341" i="2"/>
  <c r="BI337" i="2"/>
  <c r="BH337" i="2"/>
  <c r="BG337" i="2"/>
  <c r="BF337" i="2"/>
  <c r="T337" i="2"/>
  <c r="R337" i="2"/>
  <c r="P337" i="2"/>
  <c r="BK337" i="2"/>
  <c r="J337" i="2"/>
  <c r="BE337" i="2" s="1"/>
  <c r="BI333" i="2"/>
  <c r="BH333" i="2"/>
  <c r="BG333" i="2"/>
  <c r="BF333" i="2"/>
  <c r="T333" i="2"/>
  <c r="R333" i="2"/>
  <c r="P333" i="2"/>
  <c r="BK333" i="2"/>
  <c r="J333" i="2"/>
  <c r="BE333" i="2"/>
  <c r="BI329" i="2"/>
  <c r="BH329" i="2"/>
  <c r="BG329" i="2"/>
  <c r="BF329" i="2"/>
  <c r="T329" i="2"/>
  <c r="R329" i="2"/>
  <c r="P329" i="2"/>
  <c r="BK329" i="2"/>
  <c r="J329" i="2"/>
  <c r="BE329" i="2" s="1"/>
  <c r="BI325" i="2"/>
  <c r="BH325" i="2"/>
  <c r="BG325" i="2"/>
  <c r="BF325" i="2"/>
  <c r="T325" i="2"/>
  <c r="R325" i="2"/>
  <c r="P325" i="2"/>
  <c r="BK325" i="2"/>
  <c r="J325" i="2"/>
  <c r="BE325" i="2"/>
  <c r="BI321" i="2"/>
  <c r="BH321" i="2"/>
  <c r="BG321" i="2"/>
  <c r="BF321" i="2"/>
  <c r="T321" i="2"/>
  <c r="R321" i="2"/>
  <c r="P321" i="2"/>
  <c r="BK321" i="2"/>
  <c r="J321" i="2"/>
  <c r="BE321" i="2" s="1"/>
  <c r="BI317" i="2"/>
  <c r="BH317" i="2"/>
  <c r="BG317" i="2"/>
  <c r="BF317" i="2"/>
  <c r="T317" i="2"/>
  <c r="R317" i="2"/>
  <c r="P317" i="2"/>
  <c r="BK317" i="2"/>
  <c r="J317" i="2"/>
  <c r="BE317" i="2"/>
  <c r="BI313" i="2"/>
  <c r="BH313" i="2"/>
  <c r="BG313" i="2"/>
  <c r="BF313" i="2"/>
  <c r="T313" i="2"/>
  <c r="R313" i="2"/>
  <c r="P313" i="2"/>
  <c r="BK313" i="2"/>
  <c r="J313" i="2"/>
  <c r="BE313" i="2" s="1"/>
  <c r="BI311" i="2"/>
  <c r="BH311" i="2"/>
  <c r="BG311" i="2"/>
  <c r="BF311" i="2"/>
  <c r="T311" i="2"/>
  <c r="R311" i="2"/>
  <c r="P311" i="2"/>
  <c r="BK311" i="2"/>
  <c r="J311" i="2"/>
  <c r="BE311" i="2"/>
  <c r="BI307" i="2"/>
  <c r="BH307" i="2"/>
  <c r="BG307" i="2"/>
  <c r="BF307" i="2"/>
  <c r="T307" i="2"/>
  <c r="R307" i="2"/>
  <c r="P307" i="2"/>
  <c r="BK307" i="2"/>
  <c r="J307" i="2"/>
  <c r="BE307" i="2" s="1"/>
  <c r="BI304" i="2"/>
  <c r="BH304" i="2"/>
  <c r="BG304" i="2"/>
  <c r="BF304" i="2"/>
  <c r="T304" i="2"/>
  <c r="R304" i="2"/>
  <c r="P304" i="2"/>
  <c r="BK304" i="2"/>
  <c r="J304" i="2"/>
  <c r="BE304" i="2"/>
  <c r="BI301" i="2"/>
  <c r="BH301" i="2"/>
  <c r="BG301" i="2"/>
  <c r="BF301" i="2"/>
  <c r="T301" i="2"/>
  <c r="R301" i="2"/>
  <c r="P301" i="2"/>
  <c r="BK301" i="2"/>
  <c r="J301" i="2"/>
  <c r="BE301" i="2" s="1"/>
  <c r="BI297" i="2"/>
  <c r="BH297" i="2"/>
  <c r="BG297" i="2"/>
  <c r="BF297" i="2"/>
  <c r="T297" i="2"/>
  <c r="R297" i="2"/>
  <c r="P297" i="2"/>
  <c r="BK297" i="2"/>
  <c r="J297" i="2"/>
  <c r="BE297" i="2"/>
  <c r="BI293" i="2"/>
  <c r="BH293" i="2"/>
  <c r="BG293" i="2"/>
  <c r="BF293" i="2"/>
  <c r="T293" i="2"/>
  <c r="R293" i="2"/>
  <c r="P293" i="2"/>
  <c r="BK293" i="2"/>
  <c r="J293" i="2"/>
  <c r="BE293" i="2" s="1"/>
  <c r="BI289" i="2"/>
  <c r="BH289" i="2"/>
  <c r="BG289" i="2"/>
  <c r="BF289" i="2"/>
  <c r="T289" i="2"/>
  <c r="R289" i="2"/>
  <c r="P289" i="2"/>
  <c r="BK289" i="2"/>
  <c r="J289" i="2"/>
  <c r="BE289" i="2"/>
  <c r="BI285" i="2"/>
  <c r="BH285" i="2"/>
  <c r="BG285" i="2"/>
  <c r="BF285" i="2"/>
  <c r="T285" i="2"/>
  <c r="R285" i="2"/>
  <c r="P285" i="2"/>
  <c r="BK285" i="2"/>
  <c r="J285" i="2"/>
  <c r="BE285" i="2" s="1"/>
  <c r="BI282" i="2"/>
  <c r="BH282" i="2"/>
  <c r="BG282" i="2"/>
  <c r="BF282" i="2"/>
  <c r="T282" i="2"/>
  <c r="R282" i="2"/>
  <c r="P282" i="2"/>
  <c r="BK282" i="2"/>
  <c r="J282" i="2"/>
  <c r="BE282" i="2"/>
  <c r="BI278" i="2"/>
  <c r="BH278" i="2"/>
  <c r="BG278" i="2"/>
  <c r="BF278" i="2"/>
  <c r="T278" i="2"/>
  <c r="R278" i="2"/>
  <c r="P278" i="2"/>
  <c r="BK278" i="2"/>
  <c r="J278" i="2"/>
  <c r="BE278" i="2" s="1"/>
  <c r="BI275" i="2"/>
  <c r="BH275" i="2"/>
  <c r="BG275" i="2"/>
  <c r="BF275" i="2"/>
  <c r="T275" i="2"/>
  <c r="R275" i="2"/>
  <c r="P275" i="2"/>
  <c r="BK275" i="2"/>
  <c r="J275" i="2"/>
  <c r="BE275" i="2"/>
  <c r="BI271" i="2"/>
  <c r="BH271" i="2"/>
  <c r="BG271" i="2"/>
  <c r="BF271" i="2"/>
  <c r="T271" i="2"/>
  <c r="R271" i="2"/>
  <c r="P271" i="2"/>
  <c r="BK271" i="2"/>
  <c r="J271" i="2"/>
  <c r="BE271" i="2" s="1"/>
  <c r="BI267" i="2"/>
  <c r="BH267" i="2"/>
  <c r="BG267" i="2"/>
  <c r="BF267" i="2"/>
  <c r="T267" i="2"/>
  <c r="R267" i="2"/>
  <c r="R266" i="2" s="1"/>
  <c r="P267" i="2"/>
  <c r="BK267" i="2"/>
  <c r="BK266" i="2" s="1"/>
  <c r="J266" i="2" s="1"/>
  <c r="J63" i="2" s="1"/>
  <c r="J267" i="2"/>
  <c r="BE267" i="2"/>
  <c r="BI263" i="2"/>
  <c r="BH263" i="2"/>
  <c r="BG263" i="2"/>
  <c r="BF263" i="2"/>
  <c r="T263" i="2"/>
  <c r="R263" i="2"/>
  <c r="P263" i="2"/>
  <c r="P255" i="2" s="1"/>
  <c r="BK263" i="2"/>
  <c r="J263" i="2"/>
  <c r="BE263" i="2"/>
  <c r="BI259" i="2"/>
  <c r="BH259" i="2"/>
  <c r="BG259" i="2"/>
  <c r="BF259" i="2"/>
  <c r="T259" i="2"/>
  <c r="T255" i="2" s="1"/>
  <c r="R259" i="2"/>
  <c r="P259" i="2"/>
  <c r="BK259" i="2"/>
  <c r="J259" i="2"/>
  <c r="BE259" i="2" s="1"/>
  <c r="BI256" i="2"/>
  <c r="BH256" i="2"/>
  <c r="BG256" i="2"/>
  <c r="BF256" i="2"/>
  <c r="T256" i="2"/>
  <c r="R256" i="2"/>
  <c r="R255" i="2" s="1"/>
  <c r="R93" i="2" s="1"/>
  <c r="R92" i="2" s="1"/>
  <c r="P256" i="2"/>
  <c r="BK256" i="2"/>
  <c r="BK255" i="2" s="1"/>
  <c r="J255" i="2" s="1"/>
  <c r="J62" i="2" s="1"/>
  <c r="J256" i="2"/>
  <c r="BE256" i="2"/>
  <c r="BI254" i="2"/>
  <c r="BH254" i="2"/>
  <c r="BG254" i="2"/>
  <c r="BF254" i="2"/>
  <c r="T254" i="2"/>
  <c r="R254" i="2"/>
  <c r="P254" i="2"/>
  <c r="BK254" i="2"/>
  <c r="J254" i="2"/>
  <c r="BE254" i="2"/>
  <c r="BI250" i="2"/>
  <c r="BH250" i="2"/>
  <c r="BG250" i="2"/>
  <c r="BF250" i="2"/>
  <c r="T250" i="2"/>
  <c r="R250" i="2"/>
  <c r="P250" i="2"/>
  <c r="BK250" i="2"/>
  <c r="J250" i="2"/>
  <c r="BE250" i="2" s="1"/>
  <c r="BI246" i="2"/>
  <c r="BH246" i="2"/>
  <c r="BG246" i="2"/>
  <c r="BF246" i="2"/>
  <c r="T246" i="2"/>
  <c r="R246" i="2"/>
  <c r="P246" i="2"/>
  <c r="BK246" i="2"/>
  <c r="J246" i="2"/>
  <c r="BE246" i="2"/>
  <c r="BI242" i="2"/>
  <c r="BH242" i="2"/>
  <c r="BG242" i="2"/>
  <c r="BF242" i="2"/>
  <c r="T242" i="2"/>
  <c r="R242" i="2"/>
  <c r="P242" i="2"/>
  <c r="BK242" i="2"/>
  <c r="J242" i="2"/>
  <c r="BE242" i="2" s="1"/>
  <c r="BI238" i="2"/>
  <c r="BH238" i="2"/>
  <c r="BG238" i="2"/>
  <c r="BF238" i="2"/>
  <c r="T238" i="2"/>
  <c r="R238" i="2"/>
  <c r="P238" i="2"/>
  <c r="BK238" i="2"/>
  <c r="J238" i="2"/>
  <c r="BE238" i="2"/>
  <c r="BI235" i="2"/>
  <c r="BH235" i="2"/>
  <c r="BG235" i="2"/>
  <c r="BF235" i="2"/>
  <c r="T235" i="2"/>
  <c r="R235" i="2"/>
  <c r="P235" i="2"/>
  <c r="BK235" i="2"/>
  <c r="J235" i="2"/>
  <c r="BE235" i="2" s="1"/>
  <c r="BI231" i="2"/>
  <c r="BH231" i="2"/>
  <c r="BG231" i="2"/>
  <c r="BF231" i="2"/>
  <c r="T231" i="2"/>
  <c r="R231" i="2"/>
  <c r="P231" i="2"/>
  <c r="P222" i="2" s="1"/>
  <c r="BK231" i="2"/>
  <c r="J231" i="2"/>
  <c r="BE231" i="2"/>
  <c r="BI227" i="2"/>
  <c r="BH227" i="2"/>
  <c r="BG227" i="2"/>
  <c r="BF227" i="2"/>
  <c r="T227" i="2"/>
  <c r="T222" i="2" s="1"/>
  <c r="R227" i="2"/>
  <c r="P227" i="2"/>
  <c r="BK227" i="2"/>
  <c r="J227" i="2"/>
  <c r="BE227" i="2" s="1"/>
  <c r="BI223" i="2"/>
  <c r="BH223" i="2"/>
  <c r="BG223" i="2"/>
  <c r="BF223" i="2"/>
  <c r="T223" i="2"/>
  <c r="R223" i="2"/>
  <c r="R222" i="2" s="1"/>
  <c r="P223" i="2"/>
  <c r="BK223" i="2"/>
  <c r="BK222" i="2" s="1"/>
  <c r="J222" i="2" s="1"/>
  <c r="J61" i="2" s="1"/>
  <c r="J223" i="2"/>
  <c r="BE223" i="2"/>
  <c r="BI218" i="2"/>
  <c r="BH218" i="2"/>
  <c r="BG218" i="2"/>
  <c r="BF218" i="2"/>
  <c r="T218" i="2"/>
  <c r="R218" i="2"/>
  <c r="P218" i="2"/>
  <c r="BK218" i="2"/>
  <c r="J218" i="2"/>
  <c r="BE218" i="2"/>
  <c r="BI214" i="2"/>
  <c r="BH214" i="2"/>
  <c r="BG214" i="2"/>
  <c r="BF214" i="2"/>
  <c r="T214" i="2"/>
  <c r="R214" i="2"/>
  <c r="P214" i="2"/>
  <c r="BK214" i="2"/>
  <c r="J214" i="2"/>
  <c r="BE214" i="2" s="1"/>
  <c r="BI210" i="2"/>
  <c r="BH210" i="2"/>
  <c r="BG210" i="2"/>
  <c r="BF210" i="2"/>
  <c r="T210" i="2"/>
  <c r="R210" i="2"/>
  <c r="P210" i="2"/>
  <c r="BK210" i="2"/>
  <c r="J210" i="2"/>
  <c r="BE210" i="2"/>
  <c r="BI206" i="2"/>
  <c r="BH206" i="2"/>
  <c r="BG206" i="2"/>
  <c r="BF206" i="2"/>
  <c r="T206" i="2"/>
  <c r="R206" i="2"/>
  <c r="P206" i="2"/>
  <c r="BK206" i="2"/>
  <c r="J206" i="2"/>
  <c r="BE206" i="2" s="1"/>
  <c r="BI203" i="2"/>
  <c r="BH203" i="2"/>
  <c r="BG203" i="2"/>
  <c r="BF203" i="2"/>
  <c r="T203" i="2"/>
  <c r="R203" i="2"/>
  <c r="P203" i="2"/>
  <c r="BK203" i="2"/>
  <c r="J203" i="2"/>
  <c r="BE203" i="2"/>
  <c r="BI200" i="2"/>
  <c r="BH200" i="2"/>
  <c r="BG200" i="2"/>
  <c r="BF200" i="2"/>
  <c r="T200" i="2"/>
  <c r="R200" i="2"/>
  <c r="P200" i="2"/>
  <c r="BK200" i="2"/>
  <c r="J200" i="2"/>
  <c r="BE200" i="2" s="1"/>
  <c r="BI196" i="2"/>
  <c r="BH196" i="2"/>
  <c r="BG196" i="2"/>
  <c r="BF196" i="2"/>
  <c r="T196" i="2"/>
  <c r="R196" i="2"/>
  <c r="P196" i="2"/>
  <c r="BK196" i="2"/>
  <c r="J196" i="2"/>
  <c r="BE196" i="2"/>
  <c r="BI191" i="2"/>
  <c r="BH191" i="2"/>
  <c r="BG191" i="2"/>
  <c r="BF191" i="2"/>
  <c r="T191" i="2"/>
  <c r="R191" i="2"/>
  <c r="P191" i="2"/>
  <c r="BK191" i="2"/>
  <c r="J191" i="2"/>
  <c r="BE191" i="2" s="1"/>
  <c r="BI187" i="2"/>
  <c r="BH187" i="2"/>
  <c r="BG187" i="2"/>
  <c r="BF187" i="2"/>
  <c r="T187" i="2"/>
  <c r="R187" i="2"/>
  <c r="P187" i="2"/>
  <c r="BK187" i="2"/>
  <c r="J187" i="2"/>
  <c r="BE187" i="2"/>
  <c r="BI183" i="2"/>
  <c r="BH183" i="2"/>
  <c r="BG183" i="2"/>
  <c r="BF183" i="2"/>
  <c r="T183" i="2"/>
  <c r="R183" i="2"/>
  <c r="P183" i="2"/>
  <c r="BK183" i="2"/>
  <c r="J183" i="2"/>
  <c r="BE183" i="2" s="1"/>
  <c r="BI179" i="2"/>
  <c r="BH179" i="2"/>
  <c r="BG179" i="2"/>
  <c r="BF179" i="2"/>
  <c r="T179" i="2"/>
  <c r="R179" i="2"/>
  <c r="R178" i="2" s="1"/>
  <c r="P179" i="2"/>
  <c r="BK179" i="2"/>
  <c r="BK178" i="2" s="1"/>
  <c r="J178" i="2" s="1"/>
  <c r="J60" i="2" s="1"/>
  <c r="J179" i="2"/>
  <c r="BE179" i="2"/>
  <c r="BI174" i="2"/>
  <c r="BH174" i="2"/>
  <c r="BG174" i="2"/>
  <c r="BF174" i="2"/>
  <c r="T174" i="2"/>
  <c r="R174" i="2"/>
  <c r="P174" i="2"/>
  <c r="BK174" i="2"/>
  <c r="J174" i="2"/>
  <c r="BE174" i="2"/>
  <c r="BI171" i="2"/>
  <c r="BH171" i="2"/>
  <c r="BG171" i="2"/>
  <c r="BF171" i="2"/>
  <c r="T171" i="2"/>
  <c r="R171" i="2"/>
  <c r="P171" i="2"/>
  <c r="BK171" i="2"/>
  <c r="J171" i="2"/>
  <c r="BE171" i="2" s="1"/>
  <c r="BI168" i="2"/>
  <c r="BH168" i="2"/>
  <c r="BG168" i="2"/>
  <c r="BF168" i="2"/>
  <c r="T168" i="2"/>
  <c r="R168" i="2"/>
  <c r="P168" i="2"/>
  <c r="BK168" i="2"/>
  <c r="J168" i="2"/>
  <c r="BE168" i="2"/>
  <c r="BI165" i="2"/>
  <c r="BH165" i="2"/>
  <c r="BG165" i="2"/>
  <c r="BF165" i="2"/>
  <c r="T165" i="2"/>
  <c r="R165" i="2"/>
  <c r="P165" i="2"/>
  <c r="BK165" i="2"/>
  <c r="J165" i="2"/>
  <c r="BE165" i="2" s="1"/>
  <c r="BI162" i="2"/>
  <c r="BH162" i="2"/>
  <c r="BG162" i="2"/>
  <c r="BF162" i="2"/>
  <c r="T162" i="2"/>
  <c r="R162" i="2"/>
  <c r="P162" i="2"/>
  <c r="BK162" i="2"/>
  <c r="J162" i="2"/>
  <c r="BE162" i="2"/>
  <c r="BI159" i="2"/>
  <c r="BH159" i="2"/>
  <c r="BG159" i="2"/>
  <c r="BF159" i="2"/>
  <c r="T159" i="2"/>
  <c r="R159" i="2"/>
  <c r="P159" i="2"/>
  <c r="BK159" i="2"/>
  <c r="J159" i="2"/>
  <c r="BE159" i="2" s="1"/>
  <c r="BI156" i="2"/>
  <c r="BH156" i="2"/>
  <c r="BG156" i="2"/>
  <c r="BF156" i="2"/>
  <c r="T156" i="2"/>
  <c r="R156" i="2"/>
  <c r="P156" i="2"/>
  <c r="BK156" i="2"/>
  <c r="J156" i="2"/>
  <c r="BE156" i="2"/>
  <c r="BI152" i="2"/>
  <c r="BH152" i="2"/>
  <c r="BG152" i="2"/>
  <c r="BF152" i="2"/>
  <c r="T152" i="2"/>
  <c r="R152" i="2"/>
  <c r="P152" i="2"/>
  <c r="BK152" i="2"/>
  <c r="J152" i="2"/>
  <c r="BE152" i="2" s="1"/>
  <c r="BI148" i="2"/>
  <c r="BH148" i="2"/>
  <c r="BG148" i="2"/>
  <c r="BF148" i="2"/>
  <c r="T148" i="2"/>
  <c r="R148" i="2"/>
  <c r="P148" i="2"/>
  <c r="BK148" i="2"/>
  <c r="J148" i="2"/>
  <c r="BE148" i="2"/>
  <c r="BI145" i="2"/>
  <c r="BH145" i="2"/>
  <c r="BG145" i="2"/>
  <c r="BF145" i="2"/>
  <c r="T145" i="2"/>
  <c r="R145" i="2"/>
  <c r="P145" i="2"/>
  <c r="BK145" i="2"/>
  <c r="J145" i="2"/>
  <c r="BE145" i="2" s="1"/>
  <c r="BI141" i="2"/>
  <c r="BH141" i="2"/>
  <c r="BG141" i="2"/>
  <c r="BF141" i="2"/>
  <c r="T141" i="2"/>
  <c r="R141" i="2"/>
  <c r="P141" i="2"/>
  <c r="BK141" i="2"/>
  <c r="J141" i="2"/>
  <c r="BE141" i="2"/>
  <c r="BI137" i="2"/>
  <c r="BH137" i="2"/>
  <c r="BG137" i="2"/>
  <c r="BF137" i="2"/>
  <c r="T137" i="2"/>
  <c r="R137" i="2"/>
  <c r="P137" i="2"/>
  <c r="BK137" i="2"/>
  <c r="J137" i="2"/>
  <c r="BE137" i="2" s="1"/>
  <c r="BI133" i="2"/>
  <c r="BH133" i="2"/>
  <c r="BG133" i="2"/>
  <c r="BF133" i="2"/>
  <c r="T133" i="2"/>
  <c r="R133" i="2"/>
  <c r="P133" i="2"/>
  <c r="BK133" i="2"/>
  <c r="J133" i="2"/>
  <c r="BE133" i="2"/>
  <c r="BI129" i="2"/>
  <c r="BH129" i="2"/>
  <c r="BG129" i="2"/>
  <c r="BF129" i="2"/>
  <c r="T129" i="2"/>
  <c r="T128" i="2" s="1"/>
  <c r="R129" i="2"/>
  <c r="R128" i="2"/>
  <c r="P129" i="2"/>
  <c r="BK129" i="2"/>
  <c r="BK128" i="2"/>
  <c r="J128" i="2"/>
  <c r="J59" i="2" s="1"/>
  <c r="J129" i="2"/>
  <c r="BE129" i="2" s="1"/>
  <c r="BI124" i="2"/>
  <c r="BH124" i="2"/>
  <c r="BG124" i="2"/>
  <c r="BF124" i="2"/>
  <c r="T124" i="2"/>
  <c r="R124" i="2"/>
  <c r="P124" i="2"/>
  <c r="BK124" i="2"/>
  <c r="J124" i="2"/>
  <c r="BE124" i="2" s="1"/>
  <c r="BI122" i="2"/>
  <c r="BH122" i="2"/>
  <c r="BG122" i="2"/>
  <c r="BF122" i="2"/>
  <c r="T122" i="2"/>
  <c r="R122" i="2"/>
  <c r="P122" i="2"/>
  <c r="BK122" i="2"/>
  <c r="J122" i="2"/>
  <c r="BE122" i="2"/>
  <c r="BI119" i="2"/>
  <c r="BH119" i="2"/>
  <c r="BG119" i="2"/>
  <c r="BF119" i="2"/>
  <c r="T119" i="2"/>
  <c r="R119" i="2"/>
  <c r="P119" i="2"/>
  <c r="BK119" i="2"/>
  <c r="J119" i="2"/>
  <c r="BE119" i="2" s="1"/>
  <c r="BI115" i="2"/>
  <c r="BH115" i="2"/>
  <c r="BG115" i="2"/>
  <c r="BF115" i="2"/>
  <c r="T115" i="2"/>
  <c r="R115" i="2"/>
  <c r="P115" i="2"/>
  <c r="BK115" i="2"/>
  <c r="J115" i="2"/>
  <c r="BE115" i="2"/>
  <c r="BI111" i="2"/>
  <c r="BH111" i="2"/>
  <c r="BG111" i="2"/>
  <c r="BF111" i="2"/>
  <c r="T111" i="2"/>
  <c r="R111" i="2"/>
  <c r="P111" i="2"/>
  <c r="BK111" i="2"/>
  <c r="J111" i="2"/>
  <c r="BE111" i="2" s="1"/>
  <c r="BI107" i="2"/>
  <c r="BH107" i="2"/>
  <c r="BG107" i="2"/>
  <c r="BF107" i="2"/>
  <c r="T107" i="2"/>
  <c r="R107" i="2"/>
  <c r="P107" i="2"/>
  <c r="BK107" i="2"/>
  <c r="J107" i="2"/>
  <c r="BE107" i="2"/>
  <c r="BI103" i="2"/>
  <c r="BH103" i="2"/>
  <c r="BG103" i="2"/>
  <c r="BF103" i="2"/>
  <c r="T103" i="2"/>
  <c r="R103" i="2"/>
  <c r="P103" i="2"/>
  <c r="BK103" i="2"/>
  <c r="J103" i="2"/>
  <c r="BE103" i="2" s="1"/>
  <c r="BI99" i="2"/>
  <c r="BH99" i="2"/>
  <c r="BG99" i="2"/>
  <c r="F32" i="2" s="1"/>
  <c r="BB52" i="1" s="1"/>
  <c r="BB51" i="1" s="1"/>
  <c r="BF99" i="2"/>
  <c r="T99" i="2"/>
  <c r="R99" i="2"/>
  <c r="P99" i="2"/>
  <c r="P94" i="2" s="1"/>
  <c r="BK99" i="2"/>
  <c r="J99" i="2"/>
  <c r="BE99" i="2"/>
  <c r="BI95" i="2"/>
  <c r="F34" i="2" s="1"/>
  <c r="BD52" i="1" s="1"/>
  <c r="BD51" i="1" s="1"/>
  <c r="W30" i="1" s="1"/>
  <c r="BH95" i="2"/>
  <c r="F33" i="2"/>
  <c r="BC52" i="1" s="1"/>
  <c r="BC51" i="1" s="1"/>
  <c r="BG95" i="2"/>
  <c r="BF95" i="2"/>
  <c r="J31" i="2" s="1"/>
  <c r="AW52" i="1" s="1"/>
  <c r="F31" i="2"/>
  <c r="BA52" i="1" s="1"/>
  <c r="BA51" i="1" s="1"/>
  <c r="W27" i="1" s="1"/>
  <c r="T95" i="2"/>
  <c r="R95" i="2"/>
  <c r="R94" i="2"/>
  <c r="P95" i="2"/>
  <c r="BK95" i="2"/>
  <c r="BK94" i="2"/>
  <c r="J95" i="2"/>
  <c r="BE95" i="2" s="1"/>
  <c r="F86" i="2"/>
  <c r="E84" i="2"/>
  <c r="F49" i="2"/>
  <c r="E47" i="2"/>
  <c r="J21" i="2"/>
  <c r="E21" i="2"/>
  <c r="J51" i="2" s="1"/>
  <c r="J88" i="2"/>
  <c r="J20" i="2"/>
  <c r="J18" i="2"/>
  <c r="E18" i="2"/>
  <c r="J17" i="2"/>
  <c r="J15" i="2"/>
  <c r="E15" i="2"/>
  <c r="F88" i="2" s="1"/>
  <c r="F51" i="2"/>
  <c r="J14" i="2"/>
  <c r="J12" i="2"/>
  <c r="J86" i="2" s="1"/>
  <c r="E7" i="2"/>
  <c r="AW51" i="1"/>
  <c r="AK27" i="1"/>
  <c r="AS51" i="1"/>
  <c r="L47" i="1"/>
  <c r="AM46" i="1"/>
  <c r="L46" i="1"/>
  <c r="AM44" i="1"/>
  <c r="L44" i="1"/>
  <c r="L42" i="1"/>
  <c r="L41" i="1"/>
  <c r="J49" i="2" l="1"/>
  <c r="AX51" i="1"/>
  <c r="W28" i="1"/>
  <c r="BK93" i="2"/>
  <c r="J94" i="2"/>
  <c r="J58" i="2" s="1"/>
  <c r="P128" i="2"/>
  <c r="P93" i="2" s="1"/>
  <c r="P92" i="2" s="1"/>
  <c r="AU52" i="1" s="1"/>
  <c r="AU51" i="1" s="1"/>
  <c r="BK429" i="2"/>
  <c r="J429" i="2" s="1"/>
  <c r="J69" i="2" s="1"/>
  <c r="J430" i="2"/>
  <c r="J70" i="2" s="1"/>
  <c r="E45" i="2"/>
  <c r="E82" i="2"/>
  <c r="F52" i="2"/>
  <c r="F89" i="2"/>
  <c r="J30" i="2"/>
  <c r="AV52" i="1" s="1"/>
  <c r="AT52" i="1" s="1"/>
  <c r="F30" i="2"/>
  <c r="AZ52" i="1" s="1"/>
  <c r="AZ51" i="1" s="1"/>
  <c r="W29" i="1"/>
  <c r="AY51" i="1"/>
  <c r="T385" i="2"/>
  <c r="P385" i="2"/>
  <c r="P409" i="2"/>
  <c r="T415" i="2"/>
  <c r="T414" i="2" s="1"/>
  <c r="T94" i="2"/>
  <c r="T178" i="2"/>
  <c r="P178" i="2"/>
  <c r="T266" i="2"/>
  <c r="P266" i="2"/>
  <c r="BK414" i="2"/>
  <c r="J414" i="2" s="1"/>
  <c r="J66" i="2" s="1"/>
  <c r="P415" i="2"/>
  <c r="P414" i="2" s="1"/>
  <c r="J93" i="2" l="1"/>
  <c r="J57" i="2" s="1"/>
  <c r="BK92" i="2"/>
  <c r="J92" i="2" s="1"/>
  <c r="AV51" i="1"/>
  <c r="W26" i="1"/>
  <c r="T93" i="2"/>
  <c r="T92" i="2" s="1"/>
  <c r="J56" i="2" l="1"/>
  <c r="J27" i="2"/>
  <c r="AK26" i="1"/>
  <c r="AT51" i="1"/>
  <c r="J36" i="2" l="1"/>
  <c r="AG52" i="1"/>
  <c r="AG51" i="1" l="1"/>
  <c r="AN52" i="1"/>
  <c r="AN51" i="1" l="1"/>
  <c r="AK23" i="1"/>
  <c r="AK32" i="1" s="1"/>
</calcChain>
</file>

<file path=xl/sharedStrings.xml><?xml version="1.0" encoding="utf-8"?>
<sst xmlns="http://schemas.openxmlformats.org/spreadsheetml/2006/main" count="3651" uniqueCount="900">
  <si>
    <t>Export VZ</t>
  </si>
  <si>
    <t>List obsahuje:</t>
  </si>
  <si>
    <t>1) Rekapitulace stavby</t>
  </si>
  <si>
    <t>2) Rekapitulace objektů stavby a soupisů prací</t>
  </si>
  <si>
    <t>3.0</t>
  </si>
  <si>
    <t/>
  </si>
  <si>
    <t>False</t>
  </si>
  <si>
    <t>{718501d0-11b4-4bb5-b32a-21316463c232}</t>
  </si>
  <si>
    <t>&gt;&gt;  skryté sloupce  &lt;&lt;</t>
  </si>
  <si>
    <t>0,01</t>
  </si>
  <si>
    <t>21</t>
  </si>
  <si>
    <t>15</t>
  </si>
  <si>
    <t>REKAPITULACE STAVBY</t>
  </si>
  <si>
    <t>v ---  níže se nacházejí doplnkové a pomocné údaje k sestavám  --- v</t>
  </si>
  <si>
    <t>Návod na vyplnění</t>
  </si>
  <si>
    <t>0,001</t>
  </si>
  <si>
    <t>Kód:</t>
  </si>
  <si>
    <t>042018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</si>
  <si>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</si>
  <si>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</si>
  <si>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X 031 U OŘECHA (OŘEŠSKÁ UL. PŘES PRAŽSKÝ OKRUH) - OPRAVA MOSTU - FINÁLNÍ ETAPA</t>
  </si>
  <si>
    <t>KSO:</t>
  </si>
  <si>
    <t>CC-CZ:</t>
  </si>
  <si>
    <t>Místo:</t>
  </si>
  <si>
    <t xml:space="preserve"> </t>
  </si>
  <si>
    <t>Datum:</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</si>
  <si>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</si>
  <si>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</si>
  <si>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</si>
  <si>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</si>
  <si>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</si>
  <si>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</si>
  <si>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</si>
  <si>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</si>
  <si>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</si>
  <si>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</si>
  <si>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</si>
  <si>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</si>
  <si>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</si>
  <si>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</si>
  <si>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</si>
  <si>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</si>
  <si>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</si>
  <si>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</si>
  <si>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</si>
  <si>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</si>
  <si>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</si>
  <si>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</si>
  <si>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</si>
  <si>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</si>
  <si>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</si>
  <si>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</si>
  <si>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</si>
  <si>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</si>
  <si>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</si>
  <si>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</si>
  <si>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</si>
  <si>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</si>
  <si>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</si>
  <si>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</si>
  <si>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</si>
  <si>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</si>
  <si>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</si>
  <si>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</si>
  <si>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</si>
  <si>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</si>
  <si>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</si>
  <si>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</si>
  <si>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</si>
  <si>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</si>
  <si>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</si>
  <si>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</si>
  <si>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</si>
  <si>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</si>
  <si>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OPRAVA MOSTU - FINÁLNÍ ETAPA</t>
  </si>
  <si>
    <t>STA</t>
  </si>
  <si>
    <t>1</t>
  </si>
  <si>
    <t>{09c219c9-b850-4eea-8353-70cb389080b5}</t>
  </si>
  <si>
    <t>2</t>
  </si>
  <si>
    <t>1) Krycí list soupisu</t>
  </si>
  <si>
    <t>2) Rekapitulace</t>
  </si>
  <si>
    <t>3) Soupis prací</t>
  </si>
  <si>
    <t>Zpět na list:</t>
  </si>
  <si>
    <t>Rekapitulace stavby</t>
  </si>
  <si>
    <t>KRYCÍ LIST SOUPISU</t>
  </si>
  <si>
    <t>Objekt:</t>
  </si>
  <si>
    <t>01 - OPRAVA MOSTU - FINÁLNÍ ETAPA</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</si>
  <si>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</si>
  <si>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</si>
  <si>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</si>
  <si>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</si>
  <si>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</si>
  <si>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</si>
  <si>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</si>
  <si>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</si>
  <si>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</si>
  <si>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</si>
  <si>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</si>
  <si>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</si>
  <si>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</si>
  <si>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</si>
  <si>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</si>
  <si>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</si>
  <si>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789 - Povrchové úpravy ocelových konstrukcí a technologických zařízení</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</si>
  <si>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</si>
  <si>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</si>
  <si>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</si>
  <si>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</si>
  <si>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</si>
  <si>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</si>
  <si>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</si>
  <si>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</si>
  <si>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</si>
  <si>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</si>
  <si>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</si>
  <si>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</si>
  <si>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</si>
  <si>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</si>
  <si>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</si>
  <si>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</si>
  <si>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</si>
  <si>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</si>
  <si>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</si>
  <si>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</si>
  <si>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</si>
  <si>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</si>
  <si>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</si>
  <si>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113154231</t>
  </si>
  <si>
    <t>Frézování živičného podkladu nebo krytu s naložením na dopravní prostředek plochy přes 500 do 1 000 m2 bez překážek v trase pruhu šířky přes 1 m do 2 m, tloušťky vrstvy do 30 mm</t>
  </si>
  <si>
    <t>m2</t>
  </si>
  <si>
    <t>CS ÚRS 2017 02</t>
  </si>
  <si>
    <t>4</t>
  </si>
  <si>
    <t>-2107954975</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</si>
  <si>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</si>
  <si>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</si>
  <si>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t>
  </si>
  <si>
    <t xml:space="preserve">Poznámka k položce:
Odfrézování živičného podkladu LA (ochrana izolace) na mostě
</t>
  </si>
  <si>
    <t>VV</t>
  </si>
  <si>
    <t>7.8*60</t>
  </si>
  <si>
    <t>113154234</t>
  </si>
  <si>
    <t>Frézování živičného podkladu nebo krytu s naložením na dopravní prostředek plochy přes 500 do 1 000 m2 bez překážek v trase pruhu šířky přes 1 m do 2 m, tloušťky vrstvy 100 mm</t>
  </si>
  <si>
    <t>1533560327</t>
  </si>
  <si>
    <t>Poznámka k položce:
Odfrézování spádové vrstvy z asfaltového koberce na mostě</t>
  </si>
  <si>
    <t>7,8*60</t>
  </si>
  <si>
    <t>3</t>
  </si>
  <si>
    <t>113155231</t>
  </si>
  <si>
    <t>Frézování betonového podkladu nebo krytu s naložením na dopravní prostředek plochy přes 500 do 1 000 m2 bez překážek v trase pruhu šířky přes 1 m do 2 m, tloušťky vrstvy do 30 mm</t>
  </si>
  <si>
    <t>465968764</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</si>
  <si>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betonového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</si>
  <si>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Odfrézování vozovky na mostě a na předpolích (kryt asf. beton jemný ABJ tl. 30mm)</t>
  </si>
  <si>
    <t>468+140</t>
  </si>
  <si>
    <t>113155233</t>
  </si>
  <si>
    <t>Frézování betonového podkladu nebo krytu s naložením na dopravní prostředek plochy přes 500 do 1 000 m2 bez překážek v trase pruhu šířky přes 1 m do 2 m, tloušťky vrstvy 50 mm</t>
  </si>
  <si>
    <t>1158274246</t>
  </si>
  <si>
    <t>Poznámka k položce:
Odfrézování vozovky na mostě a na předpolích (kryt asf. beton hrubý ABH tl. 50mm)</t>
  </si>
  <si>
    <t>5</t>
  </si>
  <si>
    <t>113202111</t>
  </si>
  <si>
    <t>Vytrhání obrub s vybouráním lože, s přemístěním hmot na skládku na vzdálenost do 3 m nebo s naložením na dopravní prostředek z krajníků nebo obrubníků stojatých</t>
  </si>
  <si>
    <t>m</t>
  </si>
  <si>
    <t>-682649866</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</si>
  <si>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</si>
  <si>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Odstranění  betonových obrubníků, doprava
skládkovné zahrnuto do položky (skladkovné žb a betonu)</t>
  </si>
  <si>
    <t>66</t>
  </si>
  <si>
    <t>6</t>
  </si>
  <si>
    <t>131201202</t>
  </si>
  <si>
    <t>Hloubení zapažených jam a zářezů s urovnáním dna do předepsaného profilu a spádu v hornině tř. 3 přes 100 do 1 000 m3</t>
  </si>
  <si>
    <t>m3</t>
  </si>
  <si>
    <t>-1420923928</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</si>
  <si>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</si>
  <si>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 xml:space="preserve">Poznámka k položce:
výkop za závěrnými zídkami nad přechodovými deskami po polovinách, 
výkopy okolo pilířů - včetně zajištění stavebních jam pažením.
</t>
  </si>
  <si>
    <t>(9.9+9)*11.9+2.95*6</t>
  </si>
  <si>
    <t>7</t>
  </si>
  <si>
    <t>151101201</t>
  </si>
  <si>
    <t>Zřízení pažení stěn výkopu bez rozepření nebo vzepření příložné, hloubky do 4 m</t>
  </si>
  <si>
    <t>1503991632</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</si>
  <si>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</si>
  <si>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10*4</t>
  </si>
  <si>
    <t>8</t>
  </si>
  <si>
    <t>151101211</t>
  </si>
  <si>
    <t>Odstranění pažení stěn výkopu s uložením pažin na vzdálenost do 3 m od okraje výkopu příložné, hloubky do 4 m</t>
  </si>
  <si>
    <t>-455838034</t>
  </si>
  <si>
    <t>9</t>
  </si>
  <si>
    <t>167101102</t>
  </si>
  <si>
    <t>Nakládání, skládání a překládání neulehlého výkopku nebo sypaniny nakládání, množství přes 100 m3, z hornin tř. 1 až 4</t>
  </si>
  <si>
    <t>840869000</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</si>
  <si>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</si>
  <si>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Manipulace s výkopkem.
Nakládání, skládání a překládání neulehlého výkopku nebo sypaniny nakládání, množství přes 100 m3, z hornin tř. 1 až 4</t>
  </si>
  <si>
    <t>Svislé a kompletní konstrukce</t>
  </si>
  <si>
    <t>10</t>
  </si>
  <si>
    <t>317171126</t>
  </si>
  <si>
    <t>Kotvení monolitického betonu římsy do mostovky kotvou do vývrtu</t>
  </si>
  <si>
    <t>kus</t>
  </si>
  <si>
    <t>1691738835</t>
  </si>
  <si>
    <t xml:space="preserve">Poznámka k souboru cen:_x000D_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</si>
  <si>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Poznámka k položce:
Kotvení monolitického betonu římsy do mostovky kotvou do vývrtu
není zahrnuta náklady na kotvy (viz položka níže)</t>
  </si>
  <si>
    <t>30*2</t>
  </si>
  <si>
    <t>11</t>
  </si>
  <si>
    <t>317321118</t>
  </si>
  <si>
    <t>Římsy ze železového betonu C 30/37</t>
  </si>
  <si>
    <t>1419440870</t>
  </si>
  <si>
    <t xml:space="preserve">Poznámka k souboru cen:_x000D_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</si>
  <si>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Římsy ze železového betonu C 30/37 - XF4</t>
  </si>
  <si>
    <t>0.562*66*2</t>
  </si>
  <si>
    <t>12</t>
  </si>
  <si>
    <t>317353121</t>
  </si>
  <si>
    <t>Bednění mostní římsy zřízení všech tvarů</t>
  </si>
  <si>
    <t>1424465146</t>
  </si>
  <si>
    <t xml:space="preserve">Poznámka k souboru cen:_x000D_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</si>
  <si>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Poznámka k položce:
Bednění mostní římsy zřízení všech tvarů</t>
  </si>
  <si>
    <t>(0,8+0,2+0,150)*60*2</t>
  </si>
  <si>
    <t>13</t>
  </si>
  <si>
    <t>317353221</t>
  </si>
  <si>
    <t>Bednění mostní římsy odstranění všech tvarů</t>
  </si>
  <si>
    <t>-309744141</t>
  </si>
  <si>
    <t>Poznámka k položce:
Bednění mostní římsy odstranění všech tvarů</t>
  </si>
  <si>
    <t>14</t>
  </si>
  <si>
    <t>317361116</t>
  </si>
  <si>
    <t>Výztuž mostních železobetonových říms z betonářské oceli 10 505 (R) nebo BSt 500</t>
  </si>
  <si>
    <t>t</t>
  </si>
  <si>
    <t>-1753005366</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</si>
  <si>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</si>
  <si>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74,184*0,18</t>
  </si>
  <si>
    <t>334323118</t>
  </si>
  <si>
    <t>Mostní opěry a úložné prahy z betonu železového C 30/37</t>
  </si>
  <si>
    <t>-1800202447</t>
  </si>
  <si>
    <t xml:space="preserve">Poznámka k souboru cen:_x000D_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</si>
  <si>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Poznámka k položce:
Nové vybetonování horní části úložných prahů a závěrných zídek</t>
  </si>
  <si>
    <t>(0.9+0.905)*12.9</t>
  </si>
  <si>
    <t>16</t>
  </si>
  <si>
    <t>334323418</t>
  </si>
  <si>
    <t>Mostní pilíře a sloupy z betonu železového C 30/37</t>
  </si>
  <si>
    <t>2069415545</t>
  </si>
  <si>
    <t xml:space="preserve">Poznámka k souboru cen:_x000D_
1. V cenách jsou započteny i náklady na kontrolu bednění a kontrolu uložení krycí vrstvy výztuže, vlastní betonáž zejména čerpadlem betonu, rozhrnutí a hutnění betonu požadované konzistence bez ohledu na hustotu výztuže, uhlazení horního povrchu úložného prahu včetně vyspádování, ošetření a ochrany čerstvě uloženého betonu. 2. V ceně -3499 Příplatek za duté pilíře jsou započteny i náklady na obtížnost betonáže podlahy a následné technologické přestávky. 3. Soubor cen lze též použít jako výplňový beton k souboru cen 334 35-41 Osazení obkladových železobetonových dílců pilířů a sloupů. </t>
  </si>
  <si>
    <t>Poznámka k položce:
Nové obetonování pilířů v tl. 100 mm beton C30/37 -XF4</t>
  </si>
  <si>
    <t>8.3*6*0.1*6</t>
  </si>
  <si>
    <t>17</t>
  </si>
  <si>
    <t>334352111</t>
  </si>
  <si>
    <t>Bednění mostních křídel a závěrných zídek ze systémového bednění zřízení z překližek</t>
  </si>
  <si>
    <t>84301591</t>
  </si>
  <si>
    <t xml:space="preserve">Poznámka k souboru cen:_x000D_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</si>
  <si>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(1,8*12,9*2*2)+(0,9*4)</t>
  </si>
  <si>
    <t>18</t>
  </si>
  <si>
    <t>334352211</t>
  </si>
  <si>
    <t>Bednění mostních křídel a závěrných zídek ze systémového bednění odstranění z překližek</t>
  </si>
  <si>
    <t>-319051238</t>
  </si>
  <si>
    <t>19</t>
  </si>
  <si>
    <t>334353141</t>
  </si>
  <si>
    <t>Bednění mostních pilířů a sloupů konstantního průřezu ze systémového bednění zřízení pro stativa a příčníky</t>
  </si>
  <si>
    <t>-727029026</t>
  </si>
  <si>
    <t xml:space="preserve">Poznámka k souboru cen:_x000D_
1. Ceny platí pro bednění mostních pilířů, sloupů a jejich úložných prahů do výšky 12 m ze systémového bednění s výplní pohledového bednění (pohledová překližka). 2. Sloupy 4-úhelníkové jsou uvažovány v řezu do plochy 1 m2, kruhové sloupy do průměru 1,5 m a 8-úhelníkové o šíři hrany do 0,8 m. Průřez se uvažuje konstantní. Proměnlivé tvary systémového bednění je nutno řešit příplatkem. 3. Duté pilíře obsahují pouze modul rozebíratelného vnitřního bednění stěn a podlahy s průlezem, vnější pohledové bednění se oceňuje standardním souborem cen 334 35-3 . Bednění mostních pilířů a sloupů konstantního průřezu ze systémového bednění. 4. Pro výšky pilířů nad 12 m je nutné použít příplatek za překládané bednění [RC S] na kus záběru (výšku 5,4 m a šířku do 2,8 m) se započtenou využitelností formy bednění včetně přesahu a trvale zabudovaných kotev závěsů. 5. V cenách zřízení je započteno sestavení a osazení inventárního bednění jeřábem, nástřik odformovacím prostředkem, nájemné rámů inventárního bednění a spínacích prvků vztažené k ploše bednění, spotřeba výplní opěry a distančních prvků. 6. V cenách odstranění je započteno odbednění dříku nebo úložného prahu, očištění bednění, vyplnění kuželových otvorů v betonu po spínacích tyčích bednění. 7. Drobný spotřební materiál (např. hřebíky, vruty, materiál pro vyplnění kuželových otvorů v základu po spínacích tyčích bednění) je započten v režijních nákladech. 8. V cenách nejsou započteny náklady na: a) prostupy, drážky, odklony od svislé osy (např. vzpěradla), zkosení hran a zhotovení ramenátů zakřivení ve svislé nebo vodorovné ose, tyto vícepráce se řeší příplatkem, b) stavbu lešení a podpěrných skruží příčníků nebo stativ, c) očištění povrchu betonu po odbednění tlakovou vodou; tyto se oceňují cenami souboru cen 98513 Čištění ploch části C01 katalogu 800-5 Sanace. </t>
  </si>
  <si>
    <t>6*((0,850+0,850+3,2+3,2)*6)</t>
  </si>
  <si>
    <t>20</t>
  </si>
  <si>
    <t>334353241</t>
  </si>
  <si>
    <t>Bednění mostních pilířů a sloupů konstantního průřezu ze systémového bednění odstranění pro stativa a příčníky</t>
  </si>
  <si>
    <t>467009033</t>
  </si>
  <si>
    <t>334361266</t>
  </si>
  <si>
    <t>Výztuž betonářská mostních konstrukcí opěr, úložných prahů, křídel, závěrných zídek, bloků ložisek, pilířů a sloupů z oceli 10 505 (R) nebo BSt 500 úložných prahů ložisek</t>
  </si>
  <si>
    <t>410339288</t>
  </si>
  <si>
    <t xml:space="preserve">Poznámka k souboru cen:_x000D_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</si>
  <si>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0,225*23,285</t>
  </si>
  <si>
    <t>22</t>
  </si>
  <si>
    <t>334361412</t>
  </si>
  <si>
    <t>Výztuž betonářská mostních konstrukcí opěr, úložných prahů, křídel, závěrných zídek, bloků ložisek, pilířů a sloupů ze svařovaných sítí do 6 kg/m2</t>
  </si>
  <si>
    <t>-836452664</t>
  </si>
  <si>
    <t>0,225*29,880</t>
  </si>
  <si>
    <t>23</t>
  </si>
  <si>
    <t>388995211</t>
  </si>
  <si>
    <t>Chránička kabelů v římse z trub HDPE do DN 80</t>
  </si>
  <si>
    <t>-2090153809</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</si>
  <si>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</si>
  <si>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Poznámka k položce:
Dodávka+ osazení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t>
  </si>
  <si>
    <t>66*2</t>
  </si>
  <si>
    <t>Vodorovné konstrukce</t>
  </si>
  <si>
    <t>24</t>
  </si>
  <si>
    <t>421321108</t>
  </si>
  <si>
    <t>Mostní železobetonové nosné konstrukce deskové nebo klenbové, trámové, ostatní deskové přechodové, z betonu C 30/37</t>
  </si>
  <si>
    <t>1848355019</t>
  </si>
  <si>
    <t xml:space="preserve">Poznámka k souboru cen:_x000D_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[Freyssinet] desky rámové konstrukce do spodní stavby nebo kloub pérový mostní desky vícepolového mostu [Mesnager], tyto se oceňují souborem cen 428 38 Vrubový a pérový kloub železobetonový. d) rovinnost povrchu mostní konstrukce, tyto se oceňují cenou 457 31-1191 Příplatek k ceně za rovinnost. </t>
  </si>
  <si>
    <t>Poznámka k položce:
Nová část desky NK (cca 4 x 2 m) - beton C30/37 - XF2
Do položky zahrnuto i dobetonování dilatačních závěrů</t>
  </si>
  <si>
    <t>(4*2*0.2)+(12,9*0,3*0,3*2)</t>
  </si>
  <si>
    <t>25</t>
  </si>
  <si>
    <t>421351311</t>
  </si>
  <si>
    <t>Bednění deskových konstrukcí mostů z betonu železového nebo předpjatého zřízení a odstranění bednění dilatačního závěru</t>
  </si>
  <si>
    <t>1198147914</t>
  </si>
  <si>
    <t xml:space="preserve">Poznámka k souboru cen:_x000D_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</si>
  <si>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Poznámka k položce:
zřízení a odstranění bednění dilatačního závěru</t>
  </si>
  <si>
    <t>13*0,5*4</t>
  </si>
  <si>
    <t>26</t>
  </si>
  <si>
    <t>421361226</t>
  </si>
  <si>
    <t>Výztuž deskových konstrukcí z betonářské oceli 10 505 (R) nebo BSt 500 deskového mostu</t>
  </si>
  <si>
    <t>271306047</t>
  </si>
  <si>
    <t xml:space="preserve">Poznámka k souboru cen:_x000D_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</si>
  <si>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Poznámka k položce:
Výztuž deskových konstrukcí z betonářské oceli 10 505 (R) nebo BSt 500 deskového mostu
225 kg/m3</t>
  </si>
  <si>
    <t>0,225*1,6</t>
  </si>
  <si>
    <t>27</t>
  </si>
  <si>
    <t>421361236</t>
  </si>
  <si>
    <t>Výztuž deskových konstrukcí z betonářské oceli 10 505 (R) nebo BSt 500 spřahující desky</t>
  </si>
  <si>
    <t>1611522082</t>
  </si>
  <si>
    <t>Poznámka k položce:
Výztuž vyrovnávací vrstvy 200 kg/m3</t>
  </si>
  <si>
    <t>(0.1875+0.082)*2*60</t>
  </si>
  <si>
    <t>32,340*0,200</t>
  </si>
  <si>
    <t>28</t>
  </si>
  <si>
    <t>421361256</t>
  </si>
  <si>
    <t>Výztuž deskových konstrukcí z betonářské oceli 10 505 (R) nebo BSt 500 dilatačního závěru</t>
  </si>
  <si>
    <t>20012147</t>
  </si>
  <si>
    <t>Poznámka k položce:
Doplňková výztuž po osazení dilatačního závěru.
225 kg/m3</t>
  </si>
  <si>
    <t>(12,9*0,3*0,3*2)*0,225</t>
  </si>
  <si>
    <t>29</t>
  </si>
  <si>
    <t>421955112</t>
  </si>
  <si>
    <t>Bednění na mostní skruži zřízení bednění z překližek</t>
  </si>
  <si>
    <t>949290250</t>
  </si>
  <si>
    <t xml:space="preserve">Poznámka k souboru cen:_x000D_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</si>
  <si>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4*2</t>
  </si>
  <si>
    <t>30</t>
  </si>
  <si>
    <t>421955212</t>
  </si>
  <si>
    <t>Bednění na mostní skruži odstranění bednění z překližek</t>
  </si>
  <si>
    <t>-686619722</t>
  </si>
  <si>
    <t>31</t>
  </si>
  <si>
    <t>451315116</t>
  </si>
  <si>
    <t>Podkladní a výplňové vrstvy z betonu prostého tloušťky do 100 mm, z betonu C 20/25</t>
  </si>
  <si>
    <t>780842551</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</si>
  <si>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</si>
  <si>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Poznámka k položce:
podkladní beton pod římsy na křídlech (bez výztuže)</t>
  </si>
  <si>
    <t>2.6</t>
  </si>
  <si>
    <t>32</t>
  </si>
  <si>
    <t>457311118</t>
  </si>
  <si>
    <t>Vyrovnávací nebo spádový beton včetně úpravy povrchu C 30/37</t>
  </si>
  <si>
    <t>-70054142</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</si>
  <si>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</si>
  <si>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
Vyrovnávací beton na NK</t>
  </si>
  <si>
    <t>33</t>
  </si>
  <si>
    <t>R457451134</t>
  </si>
  <si>
    <t>Ochranná betonová vrstva na izolaci přesýpaných objektů tloušťky 60 mm s vyhlazením povrchu s výztuží ze sítí C 30/37</t>
  </si>
  <si>
    <t>2010873909</t>
  </si>
  <si>
    <t xml:space="preserve">Poznámka k souboru cen:_x000D_
1. Při vyztužení sítí je betonáž prováděna sendvičovou metodou s ukládkou svařované sítě do betonové mezivrstvy a urovnání horního povrchu ukládaného konstrukčního betonu na izolaci v požadovaném příčném nebo podélném sklonu. 2. Cena nelze použít jako potěr pod izolaci v menší tloušťce než 60 mm. 3. V cenách jsou započteny náklady na kontrolu bednění, vlastní betonáž zejména čerpadlem betonu, rozhrnutí a hutnění betonu vibrační lištou, uhlazení ochranného nebo spádového betonu v tloušťce do 60 mm, ošetření a ochranu čerstvě uloženého certifikovaného betonu požadované konzistence. 4. V cenách nejsou započteny náklady na bednění ochranného a spádového betonu na izolaci přesýpaného objektu. 5. Pro výpočet přesunu hmot se celková hmotnost položky sníží o hmotnost betonu, pokud je beton dodáván přímo na místo zabudování nebo do prostoru technologické manipulace. </t>
  </si>
  <si>
    <t>Poznámka k položce:
Plošná geokompozitní drenážní vrstva na rubu opěr a na přechodové desce.
Jednotková cena z ASPE.</t>
  </si>
  <si>
    <t>5.9*10*2+1.9*1.9*2</t>
  </si>
  <si>
    <t>34</t>
  </si>
  <si>
    <t>464541112</t>
  </si>
  <si>
    <t>Pohoz dna nebo svahů jakékoliv tloušťky ze štěrkodrtí, z terénu, frakce do 125 mm</t>
  </si>
  <si>
    <t>-1464289969</t>
  </si>
  <si>
    <t xml:space="preserve">Poznámka k souboru cen:_x000D_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</si>
  <si>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včetně nákupu materiálu</t>
  </si>
  <si>
    <t>(9+9.93)*11.9</t>
  </si>
  <si>
    <t>Komunikace pozemní</t>
  </si>
  <si>
    <t>35</t>
  </si>
  <si>
    <t>565135121</t>
  </si>
  <si>
    <t>Asfaltový beton vrstva podkladní ACP 16 (obalované kamenivo střednězrnné - OKS) s rozprostřením a zhutněním v pruhu šířky přes 3 m, po zhutnění tl. 50 mm</t>
  </si>
  <si>
    <t>-1966141066</t>
  </si>
  <si>
    <t xml:space="preserve">Poznámka k souboru cen:_x000D_
1. ČSN EN 13108-1 připouští pro ACP 16 pouze tl. 50 až 80 mm. </t>
  </si>
  <si>
    <t>Poznámka k položce:
na předpolí</t>
  </si>
  <si>
    <t>43.85+47.64</t>
  </si>
  <si>
    <t>36</t>
  </si>
  <si>
    <t>565166121</t>
  </si>
  <si>
    <t>Asfaltový beton vrstva podkladní ACP 22 (obalované kamenivo hrubozrnné - OKH) s rozprostřením a zhutněním v pruhu šířky přes 3 m, po zhutnění tl. 80 mm</t>
  </si>
  <si>
    <t>1371707844</t>
  </si>
  <si>
    <t xml:space="preserve">Poznámka k souboru cen:_x000D_
1. ČSN EN 13108-1 připouští pro ACP 22 pouze tl. 60 až 100 mm. </t>
  </si>
  <si>
    <t>Poznámka k položce:
Vrstva vozovky v přechodové oblasti mostu - obalované kam. tl 80 mm</t>
  </si>
  <si>
    <t>37</t>
  </si>
  <si>
    <t>567123812</t>
  </si>
  <si>
    <t>Podklad ze směsi stmelené cementem na dálnici a letištních plochách bez dilatačních spár, s rozprostřením a zhutněním SC C 8/10 (KSC I), po zhutnění tl. 130 mm</t>
  </si>
  <si>
    <t>-250960359</t>
  </si>
  <si>
    <t xml:space="preserve">Poznámka k souboru cen:_x000D_
1. V cenách jsou započteny i náklady na postřik ochrannou emulzí. </t>
  </si>
  <si>
    <t>Poznámka k položce:
Vrstva vozovky v přechodové oblasti mostu - KSC tl. 130 mm</t>
  </si>
  <si>
    <t>38</t>
  </si>
  <si>
    <t>573231111</t>
  </si>
  <si>
    <t>Postřik spojovací PS bez posypu kamenivem ze silniční emulze, v množství 0,70 kg/m2</t>
  </si>
  <si>
    <t>549303953</t>
  </si>
  <si>
    <t>Poznámka k položce:
Na mostě i na předpolí</t>
  </si>
  <si>
    <t>8.5*66+43.85+47.64</t>
  </si>
  <si>
    <t>39</t>
  </si>
  <si>
    <t>577134121</t>
  </si>
  <si>
    <t>Asfaltový beton vrstva obrusná ACO 11 (ABS) s rozprostřením a se zhutněním z nemodifikovaného asfaltu v pruhu šířky přes 3 m tř. I, po zhutnění tl. 40 mm</t>
  </si>
  <si>
    <t>-1154744643</t>
  </si>
  <si>
    <t xml:space="preserve">Poznámka k souboru cen:_x000D_
1. ČSN EN 13108-1 připouští pro ACO 11 pouze tl. 35 až 50 mm. </t>
  </si>
  <si>
    <t>Poznámka k položce:
Na mostě i na předpolí, nezahrnuje spojovací postřik</t>
  </si>
  <si>
    <t>40</t>
  </si>
  <si>
    <t>577155142</t>
  </si>
  <si>
    <t>Asfaltový beton vrstva ložní ACL 16 (ABH) s rozprostřením a zhutněním z modifikovaného asfaltu v pruhu šířky přes 3 m, po zhutnění tl. 60 mm</t>
  </si>
  <si>
    <t>-1666367643</t>
  </si>
  <si>
    <t xml:space="preserve">Poznámka k souboru cen:_x000D_
1. ČSN EN 13108-1 připouští pro ACL 16 pouze tl. 50 až 70 mm. </t>
  </si>
  <si>
    <t>Poznámka k položce:
Na předpolích</t>
  </si>
  <si>
    <t>41</t>
  </si>
  <si>
    <t>578143213</t>
  </si>
  <si>
    <t>Litý asfalt MA 11 (LAS) s rozprostřením z nemodifikovaného asfaltu v pruhu šířky přes 3 m tl. 40 mm</t>
  </si>
  <si>
    <t>899977603</t>
  </si>
  <si>
    <t xml:space="preserve">Poznámka k souboru cen:_x000D_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</si>
  <si>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Poznámka k položce:
Ochrana izolace mostu</t>
  </si>
  <si>
    <t>8.5*66</t>
  </si>
  <si>
    <t>42</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</si>
  <si>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</si>
  <si>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</si>
  <si>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338666367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</si>
  <si>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</si>
  <si>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Přechodové oblasti (náběhy) říms</t>
  </si>
  <si>
    <t>4*1.5*1.95</t>
  </si>
  <si>
    <t>43</t>
  </si>
  <si>
    <t>M</t>
  </si>
  <si>
    <t>592450070</t>
  </si>
  <si>
    <t>dlažba zámková profilová pro komunikace 20x16,5x8 cm přírodní</t>
  </si>
  <si>
    <t>-772433080</t>
  </si>
  <si>
    <t>Úpravy povrchů, podlahy a osazování výplní</t>
  </si>
  <si>
    <t>44</t>
  </si>
  <si>
    <t>628611131</t>
  </si>
  <si>
    <t>Nátěr mostních betonových konstrukcí akrylátový na siloxanové a plasticko-elastické bázi 2x ochranný pružný OS-C (OS 4)</t>
  </si>
  <si>
    <t>-1936087092</t>
  </si>
  <si>
    <t>Poznámka k položce:
NÁTĚRY BETON KONSTR TYP  S4 (OS - C)
Hydrofobizační nátěr říms opěr a pilířů</t>
  </si>
  <si>
    <t>2*(3.3*66*2+12.9*(1.1+1.8)*2+6*8.1*6)</t>
  </si>
  <si>
    <t>45</t>
  </si>
  <si>
    <t>R628613231</t>
  </si>
  <si>
    <t>Protikorozní ochrana ocelových mostních konstrukcí včetně otryskání povrchu základní a podkladní epoxidový a vrchní polyuretanový nátěr s metalizací I. třídy</t>
  </si>
  <si>
    <t>-1095180493</t>
  </si>
  <si>
    <t xml:space="preserve">Poznámka k souboru cen:_x000D_
1. V cenách jsou započteny i náklady na dodávku písku při tryskání. 2. V cenách -3231 až - 3234 nejsou započteny náklady na dodávku zinku pro žárové stříkání; tyto náklady se oceňují ve specifikaci. Orientační spotřeba zinku: a) tř. I - 2,200 kg/m2, b) tř. II - 1,872 kg/m2, c) tř. III - 1,517 kg/m2, d) tř. IV - 1,284 kg/m2. 3. Rozdělení ocelových konstrukcí do tříd je uvedeno v příloze č. 3 Všeobecných podmínek katalogu 800-789 Povrchové úpravy ocelových konstrukcí a technologických zařízení. </t>
  </si>
  <si>
    <t xml:space="preserve">Poznámka k položce:
Protikorozní ochrana: 
Ocelové zábradlí bude opatřeno PKO pro korozní zatížení C4 + K8 s minimální životností ochranného povlaku 30 let – skladba ochranného povlaku IIIA:
Konstrukční ocel: 
	očištění povrchu mořením v kyselině Be (dle ČSN ISO 8501-1)
	žárové zinkování ponorem			tl. 70 um
	epoxidový zinkofosfátový nátěr (2 vrstvy)	tl. 150 um
	alifatický polyuretanový nátěr		tl. 60 um
Spojovací materiál: 
	žárové zinkování ponorem			tl. 45 um 
	Kotevní šrouby a matice budou chráněny plastovými krytkami vyplněnými vazelínou.
</t>
  </si>
  <si>
    <t>66*2*1.2</t>
  </si>
  <si>
    <t>46</t>
  </si>
  <si>
    <t>R628613511</t>
  </si>
  <si>
    <t>Ochranný nátěrový systém ocelových konstrukcí mostů základní a podkladní epoxidový, vrchní polyuretanový tl. min 280 µm</t>
  </si>
  <si>
    <t>-1167528028</t>
  </si>
  <si>
    <t>Poznámka k položce:
Ocelová nosná konstrukce: Nová PKO korozní zatížení C4 + K1 (speciální) s minimální životností ochranného povlaku 30 let –
 skladba ochranného povlaku Ic+I speciál ve složení:
epoxid s vysokým obsahem zinku (min 80%) hmotnostních	                                tl. 100 um
epoxid dvoukomponentní plněný lamelárními nebo vláknitými pigmenty		tl. 160 um
alifatický polyuretanový nátěr	                                                                tl. 80 um.
CELKOVÁ TLOUŠŤKA                                                                                               tl. 340 um.</t>
  </si>
  <si>
    <t>(1.3*2+0.4*3)*60*6+(0.6*2+0.2*4)*2.2*(5*4+3*9)</t>
  </si>
  <si>
    <t>Ostatní konstrukce a práce, bourání</t>
  </si>
  <si>
    <t>47</t>
  </si>
  <si>
    <t>911121211</t>
  </si>
  <si>
    <t>Oprava ocelového zábradlí svařovaného nebo šroubovaného výroba</t>
  </si>
  <si>
    <t>1299856287</t>
  </si>
  <si>
    <t xml:space="preserve">Poznámka k souboru cen:_x000D_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</si>
  <si>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 xml:space="preserve">Poznámka k položce:
 V ceně výroby  jsou započteny i náklady na spojovací materiál.
 V ceně výroby -1211 nejsou započteny náklady na dodávku materiálu pro výrobu zábradlí; tyto
  náklady se oceňují jako specifikace u cen montáže.
</t>
  </si>
  <si>
    <t>48</t>
  </si>
  <si>
    <t>911121311</t>
  </si>
  <si>
    <t>Oprava ocelového zábradlí svařovaného nebo šroubovaného montáž</t>
  </si>
  <si>
    <t>496042509</t>
  </si>
  <si>
    <t xml:space="preserve">Poznámka k položce:
 V ceně montáže jsou započteny i náklady upevnění zábradlí ke konstrukci mostu - vyvrtání
otvorů, montáž a dodávku šroubů včetně chemických kotev.
</t>
  </si>
  <si>
    <t>49</t>
  </si>
  <si>
    <t>915111116</t>
  </si>
  <si>
    <t>Vodorovné dopravní značení stříkané barvou dělící čára šířky 125 mm souvislá žlutá retroreflexní</t>
  </si>
  <si>
    <t>-1960555198</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</si>
  <si>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</si>
  <si>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75</t>
  </si>
  <si>
    <t>50</t>
  </si>
  <si>
    <t>919121233</t>
  </si>
  <si>
    <t>Utěsnění dilatačních spár zálivkou za studena v cementobetonovém nebo živičném krytu včetně adhezního nátěru bez těsnicího profilu pod zálivkou, pro komůrky šířky 20 mm, hloubky 40 mm</t>
  </si>
  <si>
    <t>-298435278</t>
  </si>
  <si>
    <t xml:space="preserve">Poznámka k souboru cen:_x000D_
1. V cenách jsou započteny i náklady na vyčištění spár před těsněním a zalitím a náklady na impregnaci, těsnění a zalití spár včetně dodání hmot. </t>
  </si>
  <si>
    <t>Poznámka k položce:
Těsnící zálivka s předtěsněním podél říms a v místech napojení nové a stávající vozovky.</t>
  </si>
  <si>
    <t>66*2+1.5*4+2.05*4+12.25+12.68+12*2*3.2</t>
  </si>
  <si>
    <t>51</t>
  </si>
  <si>
    <t>919735122</t>
  </si>
  <si>
    <t>Řezání stávajícího betonového krytu nebo podkladu hloubky přes 50 do 100 mm</t>
  </si>
  <si>
    <t>1021420209</t>
  </si>
  <si>
    <t xml:space="preserve">Poznámka k souboru cen:_x000D_
1. V cenách jsou započteny i náklady na spotřebu vody. </t>
  </si>
  <si>
    <t>2*11.5</t>
  </si>
  <si>
    <t>52</t>
  </si>
  <si>
    <t>936941121</t>
  </si>
  <si>
    <t>Odvodňovač izolace mostovky osazení do plastbetonu, odvodňovače nerezového</t>
  </si>
  <si>
    <t>-238712856</t>
  </si>
  <si>
    <t xml:space="preserve">Poznámka k souboru cen:_x000D_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</si>
  <si>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Poznámka k položce:
včetně materiálu
ceny ASPE</t>
  </si>
  <si>
    <t>53</t>
  </si>
  <si>
    <t>936942123</t>
  </si>
  <si>
    <t>Osazení mostní vpusti a prodlužovací tvarovky vpusti, velikosti 500/500 mm</t>
  </si>
  <si>
    <t>-1087568897</t>
  </si>
  <si>
    <t xml:space="preserve">Poznámka k souboru cen:_x000D_
1. V cenách vpustí jsou započteny náklady na rozměření sedla bednění, vyrovnání a případně krácení vývodu, vyrovnání a upevnění do bednění, zhotovení bednění vložky, prostup bedněním (odbednění je součástí odbednění nosné konstrukce), osazení hrnce vpusti s úpravou izolace, osazení rektifikační podložky a bednící lišty s rámem vpusti (po obetonování a vyplnění drenážním plastbetonem), osazení roštu a případně lapače nečistot a uzamčení roštu. 2. V cenách prodlužovací tvarovky F podle provedení vývodu jsou započteny náklady na nanesení silikonového tmelu na sedlo hrnce vpusti, osazení tvarovky F s dalším napojením na spojku odvodňovacího potrubí mostu DN 150. 3. V cenách nejsou započteny náklady na: a) soupravu vpusti a tvarovky, tyto se oceňují ve specifikaci. b) zálivku a utěsnění spár asfaltovým modifikovaným tmelem a litým asfaltem kolem vpusti, c) plastbeton pro osazení vpusti, tyto se oceňují souborem cen 451 47- . 1 Podkladní vrstva plastbetonová, d) osazení vyrovnávacího rámu vpusti pro vozovky tl. přes 80 mm, tyto se oceňují souborem cen 936 17- . 1 Osazení kovových doplňků mostního vybavení, e) chráničku DN 200 na konstrukční výšku nosné konstrukce pro prodlužovací vývod průměru 150 mm. </t>
  </si>
  <si>
    <t>54</t>
  </si>
  <si>
    <t>946231111</t>
  </si>
  <si>
    <t>Zavěšené lešení pod bednění mostních říms pracovní a podpěrné s vyložením do 0,90 m montáž</t>
  </si>
  <si>
    <t>-421233061</t>
  </si>
  <si>
    <t xml:space="preserve">Poznámka k souboru cen:_x000D_
1. V ceně -1111 jsou započteny i náklady na použití lešení. </t>
  </si>
  <si>
    <t>Poznámka k položce:
Zřízení závěsných lávek pro zajištění vnější hrany mostovky.</t>
  </si>
  <si>
    <t>60</t>
  </si>
  <si>
    <t>55</t>
  </si>
  <si>
    <t>R938905311</t>
  </si>
  <si>
    <t>Údržba ocelových konstrukcí údržba ložisek očistění, nátěr, namazání</t>
  </si>
  <si>
    <t>-496121481</t>
  </si>
  <si>
    <t xml:space="preserve">Poznámka k souboru cen:_x000D_
1. V cenách 938 90-52 úpravy ukončení pojistných úhelníků jsou započteny i náklady na povolení a demontáž úhelníků, natvarování, seříznutí, vyvrtání nových a zavaření původních otvorů, nátěr a montáž nového provedení úhelníku. </t>
  </si>
  <si>
    <t>Poznámka k položce:
očištění, odstranění rzi, obnova PKO, kontrola, seřízení a promazání, konzervace
Zahrnuje všechny pomocné práce, konstrukce i materiál</t>
  </si>
  <si>
    <t>56</t>
  </si>
  <si>
    <t>941111131</t>
  </si>
  <si>
    <t>Montáž lešení řadového trubkového lehkého pracovního s podlahami s provozním zatížením tř. 3 do 200 kg/m2 šířky tř. W12 přes 1,2 do 1,5 m, výšky do 10 m</t>
  </si>
  <si>
    <t>653812127</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</si>
  <si>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</si>
  <si>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13*30</t>
  </si>
  <si>
    <t>57</t>
  </si>
  <si>
    <t>941111231</t>
  </si>
  <si>
    <t>Montáž lešení řadového trubkového lehkého pracovního s podlahami s provozním zatížením tř. 3 do 200 kg/m2 Příplatek za první a každý další den použití lešení k ceně -1131</t>
  </si>
  <si>
    <t>1717286867</t>
  </si>
  <si>
    <t>390*20</t>
  </si>
  <si>
    <t>58</t>
  </si>
  <si>
    <t>985331219</t>
  </si>
  <si>
    <t>Dodatečné vlepování betonářské výztuže včetně vyvrtání a vyčištění otvoru chemickou maltou průměr výztuže 25 mm</t>
  </si>
  <si>
    <t>2073977698</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</si>
  <si>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</si>
  <si>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Poznámka k položce:
Kotvení monolitického betonu římsy do mostovky kotvou do vývrtu</t>
  </si>
  <si>
    <t>0,35*60</t>
  </si>
  <si>
    <t>59</t>
  </si>
  <si>
    <t>130214010</t>
  </si>
  <si>
    <t>tyč kotevní celozávitová CKT D 25 mm ST 500 S</t>
  </si>
  <si>
    <t>-1275266270</t>
  </si>
  <si>
    <t>946231121</t>
  </si>
  <si>
    <t>Zavěšené lešení pod bednění mostních říms pracovní a podpěrné s vyložením do 0,90 m demontáž</t>
  </si>
  <si>
    <t>918162354</t>
  </si>
  <si>
    <t>61</t>
  </si>
  <si>
    <t>Ra931941211</t>
  </si>
  <si>
    <t>Dilatační flexibilní mostní závěr s elastickou výplní a krycím plechem</t>
  </si>
  <si>
    <t>-1071714297</t>
  </si>
  <si>
    <t xml:space="preserve">Poznámka k souboru cen:_x000D_
1. Mostní závěr se měří objemem hmoty výplňového elastického materiálu v m3. 2. V ceně jsou započteny i náklady na rozměření, náklady na uložení krycího plechu na celoplošnou izolaci tak, aby došlo k zakrytí dilatační spáry v šíři separační vrstvy a vyplnění flexibilního MZ elastickou hmotou předepsaného tvaru spáry. </t>
  </si>
  <si>
    <t>Poznámka k položce:
2x MOSTNÍ ZÁVĚR POVRCHOVÉ POSUN DO 80 MM
montáž po polovinách
Závěry na obou opěrách
(jednotkové ceny viz ASPE)</t>
  </si>
  <si>
    <t>2*13,3</t>
  </si>
  <si>
    <t>62</t>
  </si>
  <si>
    <t>Ra931941112</t>
  </si>
  <si>
    <t>Osazení dilatačního mostního závěru lamelového, posun do 100 mm</t>
  </si>
  <si>
    <t>1699138435</t>
  </si>
  <si>
    <t xml:space="preserve">Poznámka k souboru cen:_x000D_
1. V cenách jsou započteny i náklady na rozměření a osazení mostního závěru do konstrukce jeřábem. 2. U lamelových a hřebenových mostních závěrů jsou započteny náklady na vyrovnání kotevních želez ocelových krajních profilů a přivaření k mostní výztuži se směrovým a výškovým vyrovnáním a nastavení hodnot. 3. U kobercových mostních závěrů jsou započteny náklady na uložení základního nosného prvku krajních úhelníků tak, aby přímo středovou částí kryly dilatační spáru. 4. U podpovrchových mostních závěrů jsou započteny náklady na uložení pásu šíře 210 mm nad spárou do konstrukce, vyvrtání otvorů D 16 mm do betonu nosné konstrukce a opěry, upevnění do chemických hmoždinek kotevními šrouby tak, aby výztuha podpovrchového mostního závěru překrývala dilatační spáru, řez spáry a vyplnění spáry elastickou zálivkou. 5. V cenách nejsou započteny náklady na: a) mostní závěry, tyto se oceňují ve specifikaci a jsou tvarově specifikovány v projektu, b) bednění a odbednění dilatační spáry mostního závěru včetně betonáže kapes pro uložení mostního závěru, c) u lamelových a hřebenových mostních závěrů doplnění výztuže, d) u podpovrchových mostních závěrů zřízení vozovkových vrstev nad dilatací, řezání a provedení pružné zálivky v obrusné vrstvě vozovky nad dilatační spárou nebo zálivky podélné spáry kolem lamelových nebo hřebenových mostních závěrů. </t>
  </si>
  <si>
    <t xml:space="preserve">Poznámka k položce:
2x MOSTNÍ ZÁVĚRY POVRCHOVÉ POSUN DO 80 MM
Závěry na obou opěrách
V cenách jsou započteny i náklady na rozměření a osazení mostního závěru do konstrukce jeřábem.
 U lamelových a hřebenových mostních závěrů jsou započteny náklady na vyrovnání kotevních želez ocelových krajních profilů a přivaření k mostní výztuži se směrovým a výškovým vyrovnáním a nastavení hodnot.
řez spáry a vyplnění spáry elastickou zálivkou u dilatačního závěru.
</t>
  </si>
  <si>
    <t>63</t>
  </si>
  <si>
    <t>931942112</t>
  </si>
  <si>
    <t>Odstranění dilatačního zařízení šířky dilatace přes 60 do 160 mm</t>
  </si>
  <si>
    <t>407420556</t>
  </si>
  <si>
    <t xml:space="preserve">Poznámka k souboru cen:_x000D_
1. Ceny neobsahují odstranění krytu vozovky, izolace a vyrovnávacího betonu; tyto práce se oceňují cenami částí B a C katalogů 822-1 - Komunikace pozemní a letiště a 800-711 - Izolace proti vodě a povlakové krytiny. 2. V cenách jsou započteny i náklady na: a) případně nutné odbourání betonové konstrukce, b) přerušení kotevních želez odpálením. </t>
  </si>
  <si>
    <t>Poznámka k položce:
VYBOURÁNÍ MOSTNÍCH DILATAČNÍCH ZÁVĚRŮ POVRCHOVÝCH POSUN DO 100 MM</t>
  </si>
  <si>
    <t>13.4*2</t>
  </si>
  <si>
    <t>64</t>
  </si>
  <si>
    <t>962051111</t>
  </si>
  <si>
    <t>Bourání mostních konstrukcí zdiva a pilířů ze železového betonu</t>
  </si>
  <si>
    <t>-1013308479</t>
  </si>
  <si>
    <t xml:space="preserve">Poznámka k souboru cen:_x000D_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</si>
  <si>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Poznámka k položce:
BOURÁNÍ KONSTRUKCÍ ZE ŽELEZOBETONU
Závěrné zídky a horní povrch úložných prahů.</t>
  </si>
  <si>
    <t>11.9*1.97*0.4*2+12.9*1.08*0.15*2</t>
  </si>
  <si>
    <t>65</t>
  </si>
  <si>
    <t>963051111</t>
  </si>
  <si>
    <t>Bourání mostních konstrukcí nosných konstrukcí ze železového betonu</t>
  </si>
  <si>
    <t>1966851498</t>
  </si>
  <si>
    <t>Poznámka k položce:
Vybourání části desky NK (cca. 4x2 m vlevo ve směru na Ořech)</t>
  </si>
  <si>
    <t>4*2*0.2</t>
  </si>
  <si>
    <t>985111231</t>
  </si>
  <si>
    <t>Otlučení nebo odsekání vrstev betonu rubu kleneb a podlah, tloušťka odsekané vrstvy do 80 mm</t>
  </si>
  <si>
    <t>1127357533</t>
  </si>
  <si>
    <t xml:space="preserve">Poznámka k souboru cen:_x000D_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</si>
  <si>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Poznámka k položce:
Ruční dočištění kapsy pro osazení mostního závěru</t>
  </si>
  <si>
    <t>12,9*2*0,6</t>
  </si>
  <si>
    <t>67</t>
  </si>
  <si>
    <t>985121221</t>
  </si>
  <si>
    <t>Tryskání degradovaného betonu líce kleneb a podhledů vodou pod tlakem do 300 barů</t>
  </si>
  <si>
    <t>2056101118</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</si>
  <si>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</si>
  <si>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Poznámka k položce:
Omytí povrchu betonů vodou 150 bar před nátěrem</t>
  </si>
  <si>
    <t>12.9*60*2+12.9*1.6*2+4*1.8*4/2+2*10*4+8.1*6*6+11*0.5*2</t>
  </si>
  <si>
    <t>68</t>
  </si>
  <si>
    <t>985121222</t>
  </si>
  <si>
    <t>Tryskání degradovaného betonu líce kleneb a podhledů vodou pod tlakem přes 300 do 1 250 barů</t>
  </si>
  <si>
    <t>-630014287</t>
  </si>
  <si>
    <t>Poznámka k položce:
Otryskání desky NK, úložných prahů, přechodové desky, pilířů a kapsy pro mostní závěr</t>
  </si>
  <si>
    <t>69</t>
  </si>
  <si>
    <t>985311211</t>
  </si>
  <si>
    <t>Reprofilace betonu sanačními maltami na cementové bázi ručně líce kleneb a podhledů, tloušťky do 10 mm</t>
  </si>
  <si>
    <t>1728415243</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</si>
  <si>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</si>
  <si>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Poznámka k položce:
Vyspravení povrchu sanační maltou do hl. 10 mm (cca 60% podhledu a čelních stran ŽB desky mostovky)</t>
  </si>
  <si>
    <t>(12.9*60+0.2*2*60)*0.6</t>
  </si>
  <si>
    <t>70</t>
  </si>
  <si>
    <t>985311213</t>
  </si>
  <si>
    <t>Reprofilace betonu sanačními maltami na cementové bázi ručně líce kleneb a podhledů, tloušťky přes 20 do 30 mm</t>
  </si>
  <si>
    <t>293729578</t>
  </si>
  <si>
    <t>Poznámka k položce:
Vyspravení povrchu sanační maltou do hl. 30 mm (cca 30% podhledu a čelních stran ŽB desky mostovky)</t>
  </si>
  <si>
    <t>(12.9*60+0.2*2*60)*0.3</t>
  </si>
  <si>
    <t>71</t>
  </si>
  <si>
    <t>985311215</t>
  </si>
  <si>
    <t>Reprofilace betonu sanačními maltami na cementové bázi ručně líce kleneb a podhledů, tloušťky přes 40 do 50 mm</t>
  </si>
  <si>
    <t>1587132194</t>
  </si>
  <si>
    <t>Poznámka k položce:
Vyspravení povrchu sanační maltou do hl. 50 mm (cca 10% podhledu a čelních stran ŽB desky mostovky)</t>
  </si>
  <si>
    <t>(12.9*60+0.2*2*60)*0.1</t>
  </si>
  <si>
    <t>72</t>
  </si>
  <si>
    <t>985311315</t>
  </si>
  <si>
    <t>Reprofilace betonu sanačními maltami na cementové bázi ručně rubu kleneb a podlah, tloušťky přes 40 do 50 mm</t>
  </si>
  <si>
    <t>1690707026</t>
  </si>
  <si>
    <t>Poznámka k položce:
Vyrovnávací malta v místě tl. max 50 mm</t>
  </si>
  <si>
    <t>(2.7*2)*60</t>
  </si>
  <si>
    <t>73</t>
  </si>
  <si>
    <t>985312121</t>
  </si>
  <si>
    <t>Stěrka k vyrovnání ploch reprofilovaného betonu líce kleneb a podhledů, tloušťky do 2 mm</t>
  </si>
  <si>
    <t>-1219704367</t>
  </si>
  <si>
    <t xml:space="preserve">Poznámka k souboru cen:_x000D_
1. V cenách nejsou započteny náklady na ochranný nátěr, které se oceňují souborem cen 985 32-4 Ochranný nátěr betonu. </t>
  </si>
  <si>
    <t>Poznámka k položce:
Sjednocující stěrka podhledu mostovky</t>
  </si>
  <si>
    <t>12.9*60+0.2*2*60</t>
  </si>
  <si>
    <t>74</t>
  </si>
  <si>
    <t>985321111</t>
  </si>
  <si>
    <t>Ochranný nátěr betonářské výztuže 1 vrstva tloušťky 1 mm na cementové bázi stěn, líce kleneb a podhledů</t>
  </si>
  <si>
    <t>-351601535</t>
  </si>
  <si>
    <t xml:space="preserve">Poznámka k souboru cen:_x000D_
1. Množství měrných jednotek se určuje v m2 rozvinuté betonové plochy, na které se výztuž ošetřuje. Je uvažováno 10 bm výztuže na 1 m2 plochy. </t>
  </si>
  <si>
    <t>Poznámka k položce:
Ochrana obnažené výztuže, pasivační nátěr, cca 10 % plochy podhledu a čelní strany (pod římsou) ŽB desky mostovky</t>
  </si>
  <si>
    <t>798*0,1</t>
  </si>
  <si>
    <t>985323111</t>
  </si>
  <si>
    <t>Spojovací můstek reprofilovaného betonu na cementové bázi, tloušťky 1 mm</t>
  </si>
  <si>
    <t>1388104950</t>
  </si>
  <si>
    <t>Poznámka k položce:
Provedení adhezního můstku na desce NK, pod novou nabetonávkou úložného prahu, vnitřní plochy dilatací.</t>
  </si>
  <si>
    <t>12.9*60+1.6*12.9*2+0.5*12.9*2</t>
  </si>
  <si>
    <t>76</t>
  </si>
  <si>
    <t>985331213</t>
  </si>
  <si>
    <t>Dodatečné vlepování betonářské výztuže včetně vyvrtání a vyčištění otvoru chemickou maltou průměr výztuže 12 mm</t>
  </si>
  <si>
    <t>-1103701087</t>
  </si>
  <si>
    <t xml:space="preserve">Poznámka k položce:
Výztuž -  kotevní trny do stávající NK, pro spřažení se spádovým betonem.
(∅12 a 300 mm (9 ks/m2/),
VLEPENO DO VRTU HL. 100 mm)
V cenách jsou započteny i náklady na:
    a) rozměření, vrtání a spotřebu vrtáků,
    b) vyčištění otvoru, vyplnění otvorů maltou včetně dodání materiálu,
    c) zasunutí betonářské výztuže do otvoru vyplněného maltou.
</t>
  </si>
  <si>
    <t>7,5*60*9</t>
  </si>
  <si>
    <t>4050*0,120</t>
  </si>
  <si>
    <t>77</t>
  </si>
  <si>
    <t>130210130</t>
  </si>
  <si>
    <t>tyč ocelová žebírková, výztuž do betonu, zn.oceli BSt 500S, v tyčích, D 12 mm</t>
  </si>
  <si>
    <t>-47340024</t>
  </si>
  <si>
    <t xml:space="preserve">Poznámka k položce:
Výztuž -  kotevní trny do stávající NK, pro spřažení se spádovým betonem.
(∅12 a 300 mm (9 ks/m2/),
VLEPENO DO VRTU HL. 100 mm)
</t>
  </si>
  <si>
    <t>4050*0,2</t>
  </si>
  <si>
    <t>810*0,888/1000</t>
  </si>
  <si>
    <t>997</t>
  </si>
  <si>
    <t>Přesun sutě</t>
  </si>
  <si>
    <t>78</t>
  </si>
  <si>
    <t>997221571</t>
  </si>
  <si>
    <t>Vodorovná doprava vybouraných hmot bez naložení, ale se složením a s hrubým urovnáním na vzdálenost do 1 km</t>
  </si>
  <si>
    <t>1872528376</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</si>
  <si>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</si>
  <si>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348,218+209,968+424,701</t>
  </si>
  <si>
    <t>79</t>
  </si>
  <si>
    <t>997221579</t>
  </si>
  <si>
    <t>Vodorovná doprava vybouraných hmot bez naložení, ale se složením a s hrubým urovnáním na vzdálenost Příplatek k ceně za každý další i započatý 1 km přes 1 km</t>
  </si>
  <si>
    <t>19102571</t>
  </si>
  <si>
    <t>Poznámka k položce:
odhad 12 km dopravní vzdálenost</t>
  </si>
  <si>
    <t>12*(348,218+209,968+424,701)</t>
  </si>
  <si>
    <t>80</t>
  </si>
  <si>
    <t>997221612</t>
  </si>
  <si>
    <t>Nakládání na dopravní prostředky pro vodorovnou dopravu vybouraných hmot</t>
  </si>
  <si>
    <t>-1505458845</t>
  </si>
  <si>
    <t xml:space="preserve">Poznámka k souboru cen:_x000D_
1. Ceny lze použít i pro překládání při lomené dopravě. 2. Ceny nelze použít při dopravě po železnici, po vodě nebo neobvyklými dopravními prostředky. </t>
  </si>
  <si>
    <t>Poznámka k položce:
manipulace se sutí (stavební suť, zemina z výkopků a vybourané vozovkové vrstvy)</t>
  </si>
  <si>
    <t>81</t>
  </si>
  <si>
    <t>997221825</t>
  </si>
  <si>
    <t>Poplatek za uložení stavebního odpadu na skládce (skládkovné) železobetonového</t>
  </si>
  <si>
    <t>-1215916059</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</si>
  <si>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</si>
  <si>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Vybouraná suť beton a železobeton, obrubníky, spad po otryskání ploch před sanací</t>
  </si>
  <si>
    <t>(24.534*2.6)+2.9+129+139+13,53</t>
  </si>
  <si>
    <t>82</t>
  </si>
  <si>
    <t>997221845</t>
  </si>
  <si>
    <t>Poplatek za uložení stavebního odpadu na skládce (skládkovné) asfaltového bez obsahu dehtu</t>
  </si>
  <si>
    <t>551149965</t>
  </si>
  <si>
    <t>Poznámka k položce:
asfaltový kryt vozovky a vyrovnávací vrstvy</t>
  </si>
  <si>
    <t>2,2*((468*0.03)+(468*0.07)+(608*0.03)+(608*0.05))</t>
  </si>
  <si>
    <t>83</t>
  </si>
  <si>
    <t>997221855</t>
  </si>
  <si>
    <t>Poplatek za uložení stavebního odpadu na skládce (skládkovné) zeminy a kameniva</t>
  </si>
  <si>
    <t>811697778</t>
  </si>
  <si>
    <t>Poznámka k položce:
Vytěžený výkopek + spad z tryskání křemičitým pískem (abrazivo)</t>
  </si>
  <si>
    <t>(242.61*1.556)+47.2</t>
  </si>
  <si>
    <t>998</t>
  </si>
  <si>
    <t>Přesun hmot</t>
  </si>
  <si>
    <t>84</t>
  </si>
  <si>
    <t>998212111</t>
  </si>
  <si>
    <t>Přesun hmot pro mosty zděné, betonové monolitické, spřažené ocelobetonové nebo kovové vodorovná dopravní vzdálenost do 100 m výška mostu do 20 m</t>
  </si>
  <si>
    <t>-967784955</t>
  </si>
  <si>
    <t xml:space="preserve">Poznámka k souboru cen:_x000D_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</si>
  <si>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85</t>
  </si>
  <si>
    <t>998212195</t>
  </si>
  <si>
    <t>Přesun hmot pro mosty zděné, betonové monolitické, spřažené ocelobetonové nebo kovové Příplatek k cenám za zvětšený přesun přes přes vymezenou největší dopravní vzdálenost do 5000 m</t>
  </si>
  <si>
    <t>1344462759</t>
  </si>
  <si>
    <t>PSV</t>
  </si>
  <si>
    <t>Práce a dodávky PSV</t>
  </si>
  <si>
    <t>711</t>
  </si>
  <si>
    <t>Izolace proti vodě, vlhkosti a plynům</t>
  </si>
  <si>
    <t>86</t>
  </si>
  <si>
    <t>711131811</t>
  </si>
  <si>
    <t>Odstranění izolace proti zemní vlhkosti na ploše vodorovné V</t>
  </si>
  <si>
    <t>1966419938</t>
  </si>
  <si>
    <t xml:space="preserve">Poznámka k souboru cen:_x000D_
1. Ceny se používají pro odstranění hydroizolačních pásů a folií bez rozlišení tloušťky a počtu vrstev. </t>
  </si>
  <si>
    <t>Poznámka k položce:
Odstranění původního izolačního souvrství na mostě
cena ASPE</t>
  </si>
  <si>
    <t>87</t>
  </si>
  <si>
    <t>711341564</t>
  </si>
  <si>
    <t>Provedení izolace mostovek pásy přitavením NAIP</t>
  </si>
  <si>
    <t>-986778886</t>
  </si>
  <si>
    <t>Poznámka k položce:
Izolace mostovky
Včetně adhezně-penetračního nátěru, včetně přetažení na svislé ruby opěr a přechodové desky</t>
  </si>
  <si>
    <t>(4.1+0.65+1.56+2.55)*2*60+5.9*10*2+1.9*1.9*2</t>
  </si>
  <si>
    <t>88</t>
  </si>
  <si>
    <t>628526740</t>
  </si>
  <si>
    <t>pásy s modifikovaným asfaltem vložka skleněná rohož</t>
  </si>
  <si>
    <t>-1417351705</t>
  </si>
  <si>
    <t>1188,42*1,15 'Přepočtené koeficientem množství</t>
  </si>
  <si>
    <t>789</t>
  </si>
  <si>
    <t>Povrchové úpravy ocelových konstrukcí a technologických zařízení</t>
  </si>
  <si>
    <t>89</t>
  </si>
  <si>
    <t>789224122</t>
  </si>
  <si>
    <t>Provedení otryskání povrchů ocelových konstrukcí suché abrazivní tryskání třídy IV stupeň zrezivění B, stupeň přípravy Sa 2½</t>
  </si>
  <si>
    <t>1085757578</t>
  </si>
  <si>
    <t>Poznámka k položce:
Ocelová nosná konstrukce: Nová PKO korozní zatížení C4 + K1 (speciální) s minimální životností ochranného povlaku 30 let –
 skladba ochranného povlaku IA+I speciál ve složení:
očištění povrchu tryskáním (dle ČSN ISO 8501-1)</t>
  </si>
  <si>
    <t>VRN</t>
  </si>
  <si>
    <t>Vedlejší rozpočtové náklady</t>
  </si>
  <si>
    <t>VRN1</t>
  </si>
  <si>
    <t>Průzkumné, geodetické a projektové práce</t>
  </si>
  <si>
    <t>90</t>
  </si>
  <si>
    <t>013002000</t>
  </si>
  <si>
    <t>Hlavní tituly průvodních činností a nákladů průzkumné, geodetické a projektové práce projektové práce</t>
  </si>
  <si>
    <t>…</t>
  </si>
  <si>
    <t>1024</t>
  </si>
  <si>
    <t>737028132</t>
  </si>
  <si>
    <t>Poznámka k položce:
Vypracování dokumentace.
RDS, autorský dozor, dokumentace skutečného provedení stavby
Zahrnuje veškeré náklady spojené s objednatelem požadovanými pracemi</t>
  </si>
  <si>
    <t>91</t>
  </si>
  <si>
    <t>R013002000</t>
  </si>
  <si>
    <t>1806362587</t>
  </si>
  <si>
    <t>Poznámka k položce:
Projektová dokumentace DIO
Zahrnuje veškeré náklady spojené s objednatelem požadovanými pracemi</t>
  </si>
  <si>
    <t>VRN3</t>
  </si>
  <si>
    <t>Zařízení staveniště</t>
  </si>
  <si>
    <t>92</t>
  </si>
  <si>
    <t>030001000</t>
  </si>
  <si>
    <t>Základní rozdělení průvodních činností a nákladů zařízení staveniště</t>
  </si>
  <si>
    <t>-1313485831</t>
  </si>
  <si>
    <t>Poznámka k položce:
Zahrnuje objednatelem povolené náklady na pořízení (event. pronájem), provozování, udržování a likvidaci  zařízení staveniště</t>
  </si>
  <si>
    <t>VRN7</t>
  </si>
  <si>
    <t>Provozní vlivy</t>
  </si>
  <si>
    <t>93</t>
  </si>
  <si>
    <t>072002000</t>
  </si>
  <si>
    <t>Hlavní tituly průvodních činností a nákladů provozní vlivy silniční provoz</t>
  </si>
  <si>
    <t>1754489644</t>
  </si>
  <si>
    <t>Poznámka k položce:
Kompletní práce po celou dobu stavby spojené s dopravně inženýrským opatřením v průběhu celé stavby dle ZOV a vyjádření DI PČR, zahrnuje osazení, přesuny a odvoz provizorního dopravního značení. Zahrnuje dočasné dopravní značení, semafory, dopravní zařízení (např citybloky, světelné výstražné zařízení atd.) oplocení a všechny související práce po dobu trvání stavby. Součástí položky je i údržba a péče o dopravně inženýrská opatření v průběhu celé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</si>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</sst>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8">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2" fillId="0" borderId="0" applyNumberFormat="0" applyFill="0" applyBorder="0" applyAlignment="0" applyProtection="0"/>
  </cellStyleXfs>
  <cellXfs count="33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0" fillId="0" borderId="0" xfId="0" applyAlignment="1" applyProtection="1">
      <alignment horizontal="center" vertical="center"/>
      <protection locked="0"/>
    </xf>
    <xf numFmtId="0" fontId="9" fillId="3" borderId="0" xfId="0" applyFont="1" applyFill="1" applyAlignment="1" applyProtection="1">
      <alignment horizontal="left" vertical="center"/>
    </xf>
    <xf numFmtId="0" fontId="10" fillId="3" borderId="0" xfId="0" applyFont="1" applyFill="1" applyAlignment="1" applyProtection="1">
      <alignment vertical="center"/>
    </xf>
    <xf numFmtId="0" fontId="11" fillId="3" borderId="0" xfId="0" applyFont="1" applyFill="1" applyAlignment="1" applyProtection="1">
      <alignment horizontal="left" vertical="center"/>
    </xf>
    <xf numFmtId="0" fontId="12" fillId="3" borderId="0" xfId="1" applyFont="1" applyFill="1" applyAlignment="1" applyProtection="1">
      <alignment vertical="center"/>
    </xf>
    <xf numFmtId="0" fontId="42" fillId="3" borderId="0" xfId="1" applyFill="1"/>
    <xf numFmtId="0" fontId="0" fillId="3" borderId="0" xfId="0" applyFill="1"/>
    <xf numFmtId="0" fontId="9" fillId="3"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4" fillId="0" borderId="0" xfId="0" applyFont="1" applyBorder="1" applyAlignment="1">
      <alignment horizontal="left" vertical="center"/>
    </xf>
    <xf numFmtId="0" fontId="0" fillId="0" borderId="6" xfId="0" applyBorder="1"/>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6" fillId="0" borderId="0" xfId="0" applyFont="1" applyBorder="1" applyAlignment="1">
      <alignment horizontal="left" vertical="center"/>
    </xf>
    <xf numFmtId="49" fontId="2" fillId="5"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8"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0" fillId="6" borderId="10" xfId="0" applyFont="1" applyFill="1" applyBorder="1" applyAlignment="1">
      <alignment vertical="center"/>
    </xf>
    <xf numFmtId="0" fontId="3" fillId="6" borderId="10" xfId="0" applyFont="1" applyFill="1" applyBorder="1" applyAlignment="1">
      <alignment horizontal="center" vertical="center"/>
    </xf>
    <xf numFmtId="0" fontId="0" fillId="6"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0" xfId="0" applyFont="1" applyAlignment="1">
      <alignment horizontal="left" vertical="center"/>
    </xf>
    <xf numFmtId="0" fontId="2" fillId="0" borderId="5" xfId="0" applyFont="1" applyBorder="1" applyAlignment="1">
      <alignment vertical="center"/>
    </xf>
    <xf numFmtId="0" fontId="16"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7" borderId="10" xfId="0" applyFont="1" applyFill="1" applyBorder="1" applyAlignment="1">
      <alignment vertical="center"/>
    </xf>
    <xf numFmtId="0" fontId="2" fillId="7" borderId="11"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0" fillId="0" borderId="15"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9" xfId="0" applyNumberFormat="1" applyFont="1" applyBorder="1" applyAlignment="1">
      <alignmen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5"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4" fontId="27" fillId="0" borderId="23" xfId="0" applyNumberFormat="1" applyFont="1" applyBorder="1" applyAlignment="1">
      <alignment vertical="center"/>
    </xf>
    <xf numFmtId="4" fontId="27" fillId="0" borderId="24" xfId="0" applyNumberFormat="1" applyFont="1" applyBorder="1" applyAlignment="1">
      <alignment vertical="center"/>
    </xf>
    <xf numFmtId="166" fontId="27" fillId="0" borderId="24" xfId="0" applyNumberFormat="1" applyFont="1" applyBorder="1" applyAlignment="1">
      <alignment vertical="center"/>
    </xf>
    <xf numFmtId="4" fontId="27" fillId="0" borderId="25" xfId="0" applyNumberFormat="1" applyFont="1" applyBorder="1" applyAlignment="1">
      <alignment vertical="center"/>
    </xf>
    <xf numFmtId="0" fontId="4" fillId="0" borderId="0" xfId="0" applyFont="1" applyAlignment="1">
      <alignment horizontal="left" vertical="center"/>
    </xf>
    <xf numFmtId="0" fontId="0" fillId="0" borderId="0" xfId="0" applyProtection="1">
      <protection locked="0"/>
    </xf>
    <xf numFmtId="0" fontId="10" fillId="3" borderId="0" xfId="0" applyFont="1" applyFill="1" applyAlignment="1">
      <alignment vertical="center"/>
    </xf>
    <xf numFmtId="0" fontId="11" fillId="3" borderId="0" xfId="0" applyFont="1" applyFill="1" applyAlignment="1">
      <alignment horizontal="left" vertical="center"/>
    </xf>
    <xf numFmtId="0" fontId="28" fillId="3" borderId="0" xfId="1" applyFont="1" applyFill="1" applyAlignment="1">
      <alignment vertical="center"/>
    </xf>
    <xf numFmtId="0" fontId="10"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18" fillId="0" borderId="0" xfId="0" applyFont="1" applyBorder="1" applyAlignment="1">
      <alignment horizontal="left" vertical="center"/>
    </xf>
    <xf numFmtId="4" fontId="21"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7" borderId="0" xfId="0" applyFont="1" applyFill="1" applyBorder="1" applyAlignment="1">
      <alignment vertical="center"/>
    </xf>
    <xf numFmtId="0" fontId="3" fillId="7" borderId="9" xfId="0" applyFont="1" applyFill="1" applyBorder="1" applyAlignment="1">
      <alignment horizontal="left" vertical="center"/>
    </xf>
    <xf numFmtId="0" fontId="3" fillId="7" borderId="10" xfId="0" applyFont="1" applyFill="1" applyBorder="1" applyAlignment="1">
      <alignment horizontal="right" vertical="center"/>
    </xf>
    <xf numFmtId="0" fontId="3" fillId="7" borderId="10" xfId="0" applyFont="1" applyFill="1" applyBorder="1" applyAlignment="1">
      <alignment horizontal="center" vertical="center"/>
    </xf>
    <xf numFmtId="0" fontId="0" fillId="7" borderId="10" xfId="0" applyFont="1" applyFill="1" applyBorder="1" applyAlignment="1" applyProtection="1">
      <alignment vertical="center"/>
      <protection locked="0"/>
    </xf>
    <xf numFmtId="4" fontId="3" fillId="7" borderId="10" xfId="0" applyNumberFormat="1" applyFont="1" applyFill="1" applyBorder="1" applyAlignment="1">
      <alignment vertical="center"/>
    </xf>
    <xf numFmtId="0" fontId="0" fillId="7"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7" borderId="0" xfId="0" applyFont="1" applyFill="1" applyBorder="1" applyAlignment="1">
      <alignment horizontal="left" vertical="center"/>
    </xf>
    <xf numFmtId="0" fontId="0" fillId="7" borderId="0" xfId="0" applyFont="1" applyFill="1" applyBorder="1" applyAlignment="1" applyProtection="1">
      <alignment vertical="center"/>
      <protection locked="0"/>
    </xf>
    <xf numFmtId="0" fontId="2" fillId="7" borderId="0" xfId="0" applyFont="1" applyFill="1" applyBorder="1" applyAlignment="1">
      <alignment horizontal="right" vertical="center"/>
    </xf>
    <xf numFmtId="0" fontId="0" fillId="7" borderId="6" xfId="0" applyFont="1" applyFill="1" applyBorder="1" applyAlignment="1">
      <alignment vertical="center"/>
    </xf>
    <xf numFmtId="0" fontId="29"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16"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21" xfId="0" applyFont="1" applyFill="1" applyBorder="1" applyAlignment="1" applyProtection="1">
      <alignment horizontal="center" vertical="center" wrapText="1"/>
      <protection locked="0"/>
    </xf>
    <xf numFmtId="0" fontId="2" fillId="7" borderId="22" xfId="0" applyFont="1" applyFill="1" applyBorder="1" applyAlignment="1">
      <alignment horizontal="center" vertical="center" wrapText="1"/>
    </xf>
    <xf numFmtId="4" fontId="21" fillId="0" borderId="0" xfId="0" applyNumberFormat="1" applyFont="1" applyAlignment="1"/>
    <xf numFmtId="166" fontId="30" fillId="0" borderId="16" xfId="0" applyNumberFormat="1" applyFont="1" applyBorder="1" applyAlignment="1"/>
    <xf numFmtId="166" fontId="30" fillId="0" borderId="17" xfId="0" applyNumberFormat="1" applyFont="1" applyBorder="1" applyAlignment="1"/>
    <xf numFmtId="4" fontId="31"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5"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5"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8" fillId="0" borderId="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34" fillId="0" borderId="28" xfId="0" applyFont="1" applyBorder="1" applyAlignment="1" applyProtection="1">
      <alignment horizontal="center" vertical="center"/>
      <protection locked="0"/>
    </xf>
    <xf numFmtId="49" fontId="34" fillId="0" borderId="28" xfId="0" applyNumberFormat="1"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0" fontId="34" fillId="0" borderId="28" xfId="0" applyFont="1" applyBorder="1" applyAlignment="1" applyProtection="1">
      <alignment horizontal="center" vertical="center" wrapText="1"/>
      <protection locked="0"/>
    </xf>
    <xf numFmtId="167" fontId="34" fillId="0" borderId="28" xfId="0" applyNumberFormat="1" applyFont="1" applyBorder="1" applyAlignment="1" applyProtection="1">
      <alignment vertical="center"/>
      <protection locked="0"/>
    </xf>
    <xf numFmtId="4" fontId="34" fillId="5" borderId="28" xfId="0" applyNumberFormat="1" applyFont="1" applyFill="1" applyBorder="1" applyAlignment="1" applyProtection="1">
      <alignment vertical="center"/>
      <protection locked="0"/>
    </xf>
    <xf numFmtId="4" fontId="34" fillId="0" borderId="28" xfId="0" applyNumberFormat="1" applyFont="1" applyBorder="1" applyAlignment="1" applyProtection="1">
      <alignment vertical="center"/>
      <protection locked="0"/>
    </xf>
    <xf numFmtId="0" fontId="34" fillId="0" borderId="5" xfId="0" applyFont="1" applyBorder="1" applyAlignment="1">
      <alignment vertical="center"/>
    </xf>
    <xf numFmtId="0" fontId="34" fillId="5" borderId="28"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0" fillId="0" borderId="0" xfId="0" applyAlignment="1" applyProtection="1">
      <alignment vertical="top"/>
      <protection locked="0"/>
    </xf>
    <xf numFmtId="0" fontId="35" fillId="0" borderId="29" xfId="0" applyFont="1" applyBorder="1" applyAlignment="1" applyProtection="1">
      <alignment vertical="center" wrapText="1"/>
      <protection locked="0"/>
    </xf>
    <xf numFmtId="0" fontId="35" fillId="0" borderId="30" xfId="0" applyFont="1" applyBorder="1" applyAlignment="1" applyProtection="1">
      <alignment vertical="center" wrapText="1"/>
      <protection locked="0"/>
    </xf>
    <xf numFmtId="0" fontId="35" fillId="0" borderId="31" xfId="0" applyFont="1" applyBorder="1" applyAlignment="1" applyProtection="1">
      <alignment vertical="center" wrapText="1"/>
      <protection locked="0"/>
    </xf>
    <xf numFmtId="0" fontId="35" fillId="0" borderId="3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35" fillId="0" borderId="32" xfId="0" applyFont="1" applyBorder="1" applyAlignment="1" applyProtection="1">
      <alignment vertical="center" wrapText="1"/>
      <protection locked="0"/>
    </xf>
    <xf numFmtId="0" fontId="35" fillId="0" borderId="33"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32" xfId="0" applyFont="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0" borderId="1" xfId="0" applyFont="1" applyBorder="1" applyAlignment="1" applyProtection="1">
      <alignment horizontal="left" vertical="center"/>
      <protection locked="0"/>
    </xf>
    <xf numFmtId="49" fontId="38" fillId="0" borderId="1" xfId="0" applyNumberFormat="1" applyFont="1" applyBorder="1" applyAlignment="1" applyProtection="1">
      <alignment vertical="center" wrapText="1"/>
      <protection locked="0"/>
    </xf>
    <xf numFmtId="0" fontId="35" fillId="0" borderId="35" xfId="0" applyFont="1" applyBorder="1" applyAlignment="1" applyProtection="1">
      <alignment vertical="center" wrapText="1"/>
      <protection locked="0"/>
    </xf>
    <xf numFmtId="0" fontId="39" fillId="0" borderId="34" xfId="0" applyFont="1" applyBorder="1" applyAlignment="1" applyProtection="1">
      <alignment vertical="center" wrapText="1"/>
      <protection locked="0"/>
    </xf>
    <xf numFmtId="0" fontId="35" fillId="0" borderId="36" xfId="0" applyFont="1" applyBorder="1" applyAlignment="1" applyProtection="1">
      <alignment vertical="center" wrapText="1"/>
      <protection locked="0"/>
    </xf>
    <xf numFmtId="0" fontId="35" fillId="0" borderId="1" xfId="0" applyFont="1" applyBorder="1" applyAlignment="1" applyProtection="1">
      <alignment vertical="top"/>
      <protection locked="0"/>
    </xf>
    <xf numFmtId="0" fontId="35" fillId="0" borderId="0" xfId="0" applyFont="1" applyAlignment="1" applyProtection="1">
      <alignment vertical="top"/>
      <protection locked="0"/>
    </xf>
    <xf numFmtId="0" fontId="35" fillId="0" borderId="29" xfId="0" applyFont="1" applyBorder="1" applyAlignment="1" applyProtection="1">
      <alignment horizontal="left" vertical="center"/>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35" fillId="0" borderId="32" xfId="0" applyFont="1" applyBorder="1" applyAlignment="1" applyProtection="1">
      <alignment horizontal="left" vertical="center"/>
      <protection locked="0"/>
    </xf>
    <xf numFmtId="0" fontId="35" fillId="0" borderId="33"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7" fillId="0" borderId="34" xfId="0" applyFont="1" applyBorder="1" applyAlignment="1" applyProtection="1">
      <alignment horizontal="center" vertical="center"/>
      <protection locked="0"/>
    </xf>
    <xf numFmtId="0" fontId="40"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 xfId="0" applyFont="1" applyBorder="1" applyAlignment="1" applyProtection="1">
      <alignment horizontal="center" vertical="center"/>
      <protection locked="0"/>
    </xf>
    <xf numFmtId="0" fontId="38" fillId="0" borderId="32" xfId="0" applyFont="1" applyBorder="1" applyAlignment="1" applyProtection="1">
      <alignment horizontal="left" vertical="center"/>
      <protection locked="0"/>
    </xf>
    <xf numFmtId="0" fontId="38" fillId="2" borderId="1" xfId="0" applyFont="1" applyFill="1" applyBorder="1" applyAlignment="1" applyProtection="1">
      <alignment horizontal="left" vertical="center"/>
      <protection locked="0"/>
    </xf>
    <xf numFmtId="0" fontId="38" fillId="2" borderId="1" xfId="0" applyFont="1" applyFill="1" applyBorder="1" applyAlignment="1" applyProtection="1">
      <alignment horizontal="center" vertical="center"/>
      <protection locked="0"/>
    </xf>
    <xf numFmtId="0" fontId="35" fillId="0" borderId="35"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5"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wrapText="1"/>
      <protection locked="0"/>
    </xf>
    <xf numFmtId="0" fontId="35" fillId="0" borderId="31"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protection locked="0"/>
    </xf>
    <xf numFmtId="0" fontId="38" fillId="0" borderId="35"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36" xfId="0" applyFont="1" applyBorder="1" applyAlignment="1" applyProtection="1">
      <alignment horizontal="left" vertical="center" wrapText="1"/>
      <protection locked="0"/>
    </xf>
    <xf numFmtId="0" fontId="38" fillId="0" borderId="1" xfId="0" applyFont="1" applyBorder="1" applyAlignment="1" applyProtection="1">
      <alignment horizontal="left" vertical="top"/>
      <protection locked="0"/>
    </xf>
    <xf numFmtId="0" fontId="38" fillId="0" borderId="1" xfId="0" applyFont="1" applyBorder="1" applyAlignment="1" applyProtection="1">
      <alignment horizontal="center" vertical="top"/>
      <protection locked="0"/>
    </xf>
    <xf numFmtId="0" fontId="38" fillId="0" borderId="35"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40" fillId="0" borderId="0" xfId="0" applyFont="1" applyAlignment="1" applyProtection="1">
      <alignment vertical="center"/>
      <protection locked="0"/>
    </xf>
    <xf numFmtId="0" fontId="37" fillId="0" borderId="1"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8"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7" fillId="0" borderId="34" xfId="0" applyFont="1" applyBorder="1" applyAlignment="1" applyProtection="1">
      <alignment horizontal="left"/>
      <protection locked="0"/>
    </xf>
    <xf numFmtId="0" fontId="40" fillId="0" borderId="34" xfId="0" applyFont="1" applyBorder="1" applyAlignment="1" applyProtection="1">
      <protection locked="0"/>
    </xf>
    <xf numFmtId="0" fontId="35" fillId="0" borderId="32" xfId="0" applyFont="1" applyBorder="1" applyAlignment="1" applyProtection="1">
      <alignment vertical="top"/>
      <protection locked="0"/>
    </xf>
    <xf numFmtId="0" fontId="35" fillId="0" borderId="33" xfId="0" applyFont="1" applyBorder="1" applyAlignment="1" applyProtection="1">
      <alignment vertical="top"/>
      <protection locked="0"/>
    </xf>
    <xf numFmtId="0" fontId="35" fillId="0" borderId="1" xfId="0" applyFont="1" applyBorder="1" applyAlignment="1" applyProtection="1">
      <alignment horizontal="center" vertical="center"/>
      <protection locked="0"/>
    </xf>
    <xf numFmtId="0" fontId="35" fillId="0" borderId="1" xfId="0" applyFont="1" applyBorder="1" applyAlignment="1" applyProtection="1">
      <alignment horizontal="left" vertical="top"/>
      <protection locked="0"/>
    </xf>
    <xf numFmtId="0" fontId="35" fillId="0" borderId="35" xfId="0" applyFont="1" applyBorder="1" applyAlignment="1" applyProtection="1">
      <alignment vertical="top"/>
      <protection locked="0"/>
    </xf>
    <xf numFmtId="0" fontId="35" fillId="0" borderId="34" xfId="0" applyFont="1" applyBorder="1" applyAlignment="1" applyProtection="1">
      <alignment vertical="top"/>
      <protection locked="0"/>
    </xf>
    <xf numFmtId="0" fontId="35" fillId="0" borderId="36" xfId="0" applyFont="1" applyBorder="1" applyAlignment="1" applyProtection="1">
      <alignment vertical="top"/>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5"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18"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7" fillId="0" borderId="0" xfId="0" applyNumberFormat="1" applyFont="1" applyBorder="1" applyAlignment="1">
      <alignment vertical="center"/>
    </xf>
    <xf numFmtId="0" fontId="3" fillId="6" borderId="10" xfId="0" applyFont="1" applyFill="1" applyBorder="1" applyAlignment="1">
      <alignment horizontal="left" vertical="center"/>
    </xf>
    <xf numFmtId="0" fontId="0" fillId="6" borderId="10" xfId="0" applyFont="1" applyFill="1" applyBorder="1" applyAlignment="1">
      <alignment vertical="center"/>
    </xf>
    <xf numFmtId="4" fontId="3" fillId="6" borderId="10" xfId="0" applyNumberFormat="1" applyFont="1" applyFill="1" applyBorder="1" applyAlignment="1">
      <alignment vertical="center"/>
    </xf>
    <xf numFmtId="0" fontId="0" fillId="6"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7" borderId="9" xfId="0" applyFont="1" applyFill="1" applyBorder="1" applyAlignment="1">
      <alignment horizontal="center" vertical="center"/>
    </xf>
    <xf numFmtId="0" fontId="2" fillId="7" borderId="10" xfId="0" applyFont="1" applyFill="1" applyBorder="1" applyAlignment="1">
      <alignment horizontal="left" vertical="center"/>
    </xf>
    <xf numFmtId="0" fontId="2" fillId="7" borderId="10" xfId="0" applyFont="1" applyFill="1" applyBorder="1" applyAlignment="1">
      <alignment horizontal="center" vertical="center"/>
    </xf>
    <xf numFmtId="0" fontId="2" fillId="7" borderId="10"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3" fillId="4" borderId="0" xfId="0" applyFont="1" applyFill="1" applyAlignment="1">
      <alignment horizontal="center" vertical="center"/>
    </xf>
    <xf numFmtId="0" fontId="0" fillId="0" borderId="0" xfId="0"/>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vertical="center"/>
    </xf>
    <xf numFmtId="0" fontId="28" fillId="3" borderId="0" xfId="1" applyFont="1" applyFill="1" applyAlignment="1">
      <alignment vertical="center"/>
    </xf>
    <xf numFmtId="0" fontId="38"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top"/>
      <protection locked="0"/>
    </xf>
    <xf numFmtId="0" fontId="37" fillId="0" borderId="34" xfId="0" applyFont="1" applyBorder="1" applyAlignment="1" applyProtection="1">
      <alignment horizontal="left"/>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49" fontId="38"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7" fillId="0" borderId="34" xfId="0" applyFont="1" applyBorder="1" applyAlignment="1" applyProtection="1">
      <alignment horizontal="left" wrapText="1"/>
      <protection locked="0"/>
    </xf>
    <xf numFmtId="14" fontId="2" fillId="5" borderId="0" xfId="0" applyNumberFormat="1" applyFont="1" applyFill="1" applyBorder="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pane ySplit="1" topLeftCell="A2" activePane="bottomLeft" state="frozen"/>
      <selection pane="bottomLeft" activeCell="AN9" sqref="AN9"/>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1:74" ht="36.950000000000003" customHeight="1">
      <c r="AR2" s="316" t="s">
        <v>8</v>
      </c>
      <c r="AS2" s="317"/>
      <c r="AT2" s="317"/>
      <c r="AU2" s="317"/>
      <c r="AV2" s="317"/>
      <c r="AW2" s="317"/>
      <c r="AX2" s="317"/>
      <c r="AY2" s="317"/>
      <c r="AZ2" s="317"/>
      <c r="BA2" s="317"/>
      <c r="BB2" s="317"/>
      <c r="BC2" s="317"/>
      <c r="BD2" s="317"/>
      <c r="BE2" s="317"/>
      <c r="BS2" s="21" t="s">
        <v>9</v>
      </c>
      <c r="BT2" s="21" t="s">
        <v>10</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9</v>
      </c>
      <c r="BT3" s="21" t="s">
        <v>11</v>
      </c>
    </row>
    <row r="4" spans="1:74" ht="36.950000000000003" customHeight="1">
      <c r="B4" s="25"/>
      <c r="C4" s="26"/>
      <c r="D4" s="27" t="s">
        <v>12</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13</v>
      </c>
      <c r="BE4" s="30" t="s">
        <v>14</v>
      </c>
      <c r="BS4" s="21" t="s">
        <v>15</v>
      </c>
    </row>
    <row r="5" spans="1:74" ht="14.45" customHeight="1">
      <c r="B5" s="25"/>
      <c r="C5" s="26"/>
      <c r="D5" s="31" t="s">
        <v>16</v>
      </c>
      <c r="E5" s="26"/>
      <c r="F5" s="26"/>
      <c r="G5" s="26"/>
      <c r="H5" s="26"/>
      <c r="I5" s="26"/>
      <c r="J5" s="26"/>
      <c r="K5" s="283" t="s">
        <v>17</v>
      </c>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6"/>
      <c r="AQ5" s="28"/>
      <c r="BE5" s="281" t="s">
        <v>18</v>
      </c>
      <c r="BS5" s="21" t="s">
        <v>9</v>
      </c>
    </row>
    <row r="6" spans="1:74" ht="36.950000000000003" customHeight="1">
      <c r="B6" s="25"/>
      <c r="C6" s="26"/>
      <c r="D6" s="33" t="s">
        <v>19</v>
      </c>
      <c r="E6" s="26"/>
      <c r="F6" s="26"/>
      <c r="G6" s="26"/>
      <c r="H6" s="26"/>
      <c r="I6" s="26"/>
      <c r="J6" s="26"/>
      <c r="K6" s="285" t="s">
        <v>20</v>
      </c>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6"/>
      <c r="AQ6" s="28"/>
      <c r="BE6" s="282"/>
      <c r="BS6" s="21" t="s">
        <v>9</v>
      </c>
    </row>
    <row r="7" spans="1:74" ht="14.45" customHeight="1">
      <c r="B7" s="25"/>
      <c r="C7" s="26"/>
      <c r="D7" s="34" t="s">
        <v>21</v>
      </c>
      <c r="E7" s="26"/>
      <c r="F7" s="26"/>
      <c r="G7" s="26"/>
      <c r="H7" s="26"/>
      <c r="I7" s="26"/>
      <c r="J7" s="26"/>
      <c r="K7" s="32" t="s">
        <v>5</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22</v>
      </c>
      <c r="AL7" s="26"/>
      <c r="AM7" s="26"/>
      <c r="AN7" s="32" t="s">
        <v>5</v>
      </c>
      <c r="AO7" s="26"/>
      <c r="AP7" s="26"/>
      <c r="AQ7" s="28"/>
      <c r="BE7" s="282"/>
      <c r="BS7" s="21" t="s">
        <v>9</v>
      </c>
    </row>
    <row r="8" spans="1:74" ht="14.45" customHeight="1">
      <c r="B8" s="25"/>
      <c r="C8" s="26"/>
      <c r="D8" s="34"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25</v>
      </c>
      <c r="AL8" s="26"/>
      <c r="AM8" s="26"/>
      <c r="AN8" s="335">
        <v>43207</v>
      </c>
      <c r="AO8" s="26"/>
      <c r="AP8" s="26"/>
      <c r="AQ8" s="28"/>
      <c r="BE8" s="282"/>
      <c r="BS8" s="21" t="s">
        <v>9</v>
      </c>
    </row>
    <row r="9" spans="1:74"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282"/>
      <c r="BS9" s="21" t="s">
        <v>9</v>
      </c>
    </row>
    <row r="10" spans="1:74" ht="14.45" customHeight="1">
      <c r="B10" s="25"/>
      <c r="C10" s="26"/>
      <c r="D10" s="34" t="s">
        <v>26</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27</v>
      </c>
      <c r="AL10" s="26"/>
      <c r="AM10" s="26"/>
      <c r="AN10" s="32" t="s">
        <v>5</v>
      </c>
      <c r="AO10" s="26"/>
      <c r="AP10" s="26"/>
      <c r="AQ10" s="28"/>
      <c r="BE10" s="282"/>
      <c r="BS10" s="21" t="s">
        <v>9</v>
      </c>
    </row>
    <row r="11" spans="1:74" ht="18.399999999999999" customHeight="1">
      <c r="B11" s="25"/>
      <c r="C11" s="26"/>
      <c r="D11" s="26"/>
      <c r="E11" s="32" t="s">
        <v>24</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28</v>
      </c>
      <c r="AL11" s="26"/>
      <c r="AM11" s="26"/>
      <c r="AN11" s="32" t="s">
        <v>5</v>
      </c>
      <c r="AO11" s="26"/>
      <c r="AP11" s="26"/>
      <c r="AQ11" s="28"/>
      <c r="BE11" s="282"/>
      <c r="BS11" s="21" t="s">
        <v>9</v>
      </c>
    </row>
    <row r="12" spans="1:74"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282"/>
      <c r="BS12" s="21" t="s">
        <v>9</v>
      </c>
    </row>
    <row r="13" spans="1:74" ht="14.45" customHeight="1">
      <c r="B13" s="25"/>
      <c r="C13" s="26"/>
      <c r="D13" s="34" t="s">
        <v>29</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27</v>
      </c>
      <c r="AL13" s="26"/>
      <c r="AM13" s="26"/>
      <c r="AN13" s="35" t="s">
        <v>30</v>
      </c>
      <c r="AO13" s="26"/>
      <c r="AP13" s="26"/>
      <c r="AQ13" s="28"/>
      <c r="BE13" s="282"/>
      <c r="BS13" s="21" t="s">
        <v>9</v>
      </c>
    </row>
    <row r="14" spans="1:74">
      <c r="B14" s="25"/>
      <c r="C14" s="26"/>
      <c r="D14" s="26"/>
      <c r="E14" s="286" t="s">
        <v>30</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34" t="s">
        <v>28</v>
      </c>
      <c r="AL14" s="26"/>
      <c r="AM14" s="26"/>
      <c r="AN14" s="35" t="s">
        <v>30</v>
      </c>
      <c r="AO14" s="26"/>
      <c r="AP14" s="26"/>
      <c r="AQ14" s="28"/>
      <c r="BE14" s="282"/>
      <c r="BS14" s="21" t="s">
        <v>9</v>
      </c>
    </row>
    <row r="15" spans="1:74"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282"/>
      <c r="BS15" s="21" t="s">
        <v>6</v>
      </c>
    </row>
    <row r="16" spans="1:74" ht="14.45" customHeight="1">
      <c r="B16" s="25"/>
      <c r="C16" s="26"/>
      <c r="D16" s="34" t="s">
        <v>31</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27</v>
      </c>
      <c r="AL16" s="26"/>
      <c r="AM16" s="26"/>
      <c r="AN16" s="32" t="s">
        <v>5</v>
      </c>
      <c r="AO16" s="26"/>
      <c r="AP16" s="26"/>
      <c r="AQ16" s="28"/>
      <c r="BE16" s="282"/>
      <c r="BS16" s="21" t="s">
        <v>6</v>
      </c>
    </row>
    <row r="17" spans="2:71" ht="18.399999999999999" customHeight="1">
      <c r="B17" s="25"/>
      <c r="C17" s="26"/>
      <c r="D17" s="26"/>
      <c r="E17" s="32" t="s">
        <v>24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28</v>
      </c>
      <c r="AL17" s="26"/>
      <c r="AM17" s="26"/>
      <c r="AN17" s="32" t="s">
        <v>5</v>
      </c>
      <c r="AO17" s="26"/>
      <c r="AP17" s="26"/>
      <c r="AQ17" s="28"/>
      <c r="BE17" s="282"/>
      <c r="BS17" s="21" t="s">
        <v>32</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282"/>
      <c r="BS18" s="21" t="s">
        <v>9</v>
      </c>
    </row>
    <row r="19" spans="2:71" ht="14.45" customHeight="1">
      <c r="B19" s="25"/>
      <c r="C19" s="26"/>
      <c r="D19" s="34" t="s">
        <v>33</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282"/>
      <c r="BS19" s="21" t="s">
        <v>9</v>
      </c>
    </row>
    <row r="20" spans="2:71" ht="16.5" customHeight="1">
      <c r="B20" s="25"/>
      <c r="C20" s="26"/>
      <c r="D20" s="26"/>
      <c r="E20" s="288" t="s">
        <v>5</v>
      </c>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6"/>
      <c r="AP20" s="26"/>
      <c r="AQ20" s="28"/>
      <c r="BE20" s="282"/>
      <c r="BS20" s="21" t="s">
        <v>6</v>
      </c>
    </row>
    <row r="21" spans="2:71"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282"/>
    </row>
    <row r="22" spans="2:71" ht="6.95" customHeight="1">
      <c r="B22" s="25"/>
      <c r="C22" s="2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6"/>
      <c r="AQ22" s="28"/>
      <c r="BE22" s="282"/>
    </row>
    <row r="23" spans="2:71" s="1" customFormat="1" ht="25.9" customHeight="1">
      <c r="B23" s="37"/>
      <c r="C23" s="38"/>
      <c r="D23" s="39" t="s">
        <v>34</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289">
        <f>ROUND(AG51,2)</f>
        <v>0</v>
      </c>
      <c r="AL23" s="290"/>
      <c r="AM23" s="290"/>
      <c r="AN23" s="290"/>
      <c r="AO23" s="290"/>
      <c r="AP23" s="38"/>
      <c r="AQ23" s="41"/>
      <c r="BE23" s="282"/>
    </row>
    <row r="24" spans="2:71"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82"/>
    </row>
    <row r="25" spans="2:71" s="1" customFormat="1" ht="13.5">
      <c r="B25" s="37"/>
      <c r="C25" s="38"/>
      <c r="D25" s="38"/>
      <c r="E25" s="38"/>
      <c r="F25" s="38"/>
      <c r="G25" s="38"/>
      <c r="H25" s="38"/>
      <c r="I25" s="38"/>
      <c r="J25" s="38"/>
      <c r="K25" s="38"/>
      <c r="L25" s="291" t="s">
        <v>35</v>
      </c>
      <c r="M25" s="291"/>
      <c r="N25" s="291"/>
      <c r="O25" s="291"/>
      <c r="P25" s="38"/>
      <c r="Q25" s="38"/>
      <c r="R25" s="38"/>
      <c r="S25" s="38"/>
      <c r="T25" s="38"/>
      <c r="U25" s="38"/>
      <c r="V25" s="38"/>
      <c r="W25" s="291" t="s">
        <v>36</v>
      </c>
      <c r="X25" s="291"/>
      <c r="Y25" s="291"/>
      <c r="Z25" s="291"/>
      <c r="AA25" s="291"/>
      <c r="AB25" s="291"/>
      <c r="AC25" s="291"/>
      <c r="AD25" s="291"/>
      <c r="AE25" s="291"/>
      <c r="AF25" s="38"/>
      <c r="AG25" s="38"/>
      <c r="AH25" s="38"/>
      <c r="AI25" s="38"/>
      <c r="AJ25" s="38"/>
      <c r="AK25" s="291" t="s">
        <v>37</v>
      </c>
      <c r="AL25" s="291"/>
      <c r="AM25" s="291"/>
      <c r="AN25" s="291"/>
      <c r="AO25" s="291"/>
      <c r="AP25" s="38"/>
      <c r="AQ25" s="41"/>
      <c r="BE25" s="282"/>
    </row>
    <row r="26" spans="2:71" s="2" customFormat="1" ht="14.45" customHeight="1">
      <c r="B26" s="43"/>
      <c r="C26" s="44"/>
      <c r="D26" s="45" t="s">
        <v>38</v>
      </c>
      <c r="E26" s="44"/>
      <c r="F26" s="45" t="s">
        <v>39</v>
      </c>
      <c r="G26" s="44"/>
      <c r="H26" s="44"/>
      <c r="I26" s="44"/>
      <c r="J26" s="44"/>
      <c r="K26" s="44"/>
      <c r="L26" s="292">
        <v>0.21</v>
      </c>
      <c r="M26" s="293"/>
      <c r="N26" s="293"/>
      <c r="O26" s="293"/>
      <c r="P26" s="44"/>
      <c r="Q26" s="44"/>
      <c r="R26" s="44"/>
      <c r="S26" s="44"/>
      <c r="T26" s="44"/>
      <c r="U26" s="44"/>
      <c r="V26" s="44"/>
      <c r="W26" s="294">
        <f>ROUND(AZ51,2)</f>
        <v>0</v>
      </c>
      <c r="X26" s="293"/>
      <c r="Y26" s="293"/>
      <c r="Z26" s="293"/>
      <c r="AA26" s="293"/>
      <c r="AB26" s="293"/>
      <c r="AC26" s="293"/>
      <c r="AD26" s="293"/>
      <c r="AE26" s="293"/>
      <c r="AF26" s="44"/>
      <c r="AG26" s="44"/>
      <c r="AH26" s="44"/>
      <c r="AI26" s="44"/>
      <c r="AJ26" s="44"/>
      <c r="AK26" s="294">
        <f>ROUND(AV51,2)</f>
        <v>0</v>
      </c>
      <c r="AL26" s="293"/>
      <c r="AM26" s="293"/>
      <c r="AN26" s="293"/>
      <c r="AO26" s="293"/>
      <c r="AP26" s="44"/>
      <c r="AQ26" s="46"/>
      <c r="BE26" s="282"/>
    </row>
    <row r="27" spans="2:71" s="2" customFormat="1" ht="14.45" customHeight="1">
      <c r="B27" s="43"/>
      <c r="C27" s="44"/>
      <c r="D27" s="44"/>
      <c r="E27" s="44"/>
      <c r="F27" s="45" t="s">
        <v>40</v>
      </c>
      <c r="G27" s="44"/>
      <c r="H27" s="44"/>
      <c r="I27" s="44"/>
      <c r="J27" s="44"/>
      <c r="K27" s="44"/>
      <c r="L27" s="292">
        <v>0.15</v>
      </c>
      <c r="M27" s="293"/>
      <c r="N27" s="293"/>
      <c r="O27" s="293"/>
      <c r="P27" s="44"/>
      <c r="Q27" s="44"/>
      <c r="R27" s="44"/>
      <c r="S27" s="44"/>
      <c r="T27" s="44"/>
      <c r="U27" s="44"/>
      <c r="V27" s="44"/>
      <c r="W27" s="294">
        <f>ROUND(BA51,2)</f>
        <v>0</v>
      </c>
      <c r="X27" s="293"/>
      <c r="Y27" s="293"/>
      <c r="Z27" s="293"/>
      <c r="AA27" s="293"/>
      <c r="AB27" s="293"/>
      <c r="AC27" s="293"/>
      <c r="AD27" s="293"/>
      <c r="AE27" s="293"/>
      <c r="AF27" s="44"/>
      <c r="AG27" s="44"/>
      <c r="AH27" s="44"/>
      <c r="AI27" s="44"/>
      <c r="AJ27" s="44"/>
      <c r="AK27" s="294">
        <f>ROUND(AW51,2)</f>
        <v>0</v>
      </c>
      <c r="AL27" s="293"/>
      <c r="AM27" s="293"/>
      <c r="AN27" s="293"/>
      <c r="AO27" s="293"/>
      <c r="AP27" s="44"/>
      <c r="AQ27" s="46"/>
      <c r="BE27" s="282"/>
    </row>
    <row r="28" spans="2:71" s="2" customFormat="1" ht="14.45" hidden="1" customHeight="1">
      <c r="B28" s="43"/>
      <c r="C28" s="44"/>
      <c r="D28" s="44"/>
      <c r="E28" s="44"/>
      <c r="F28" s="45" t="s">
        <v>41</v>
      </c>
      <c r="G28" s="44"/>
      <c r="H28" s="44"/>
      <c r="I28" s="44"/>
      <c r="J28" s="44"/>
      <c r="K28" s="44"/>
      <c r="L28" s="292">
        <v>0.21</v>
      </c>
      <c r="M28" s="293"/>
      <c r="N28" s="293"/>
      <c r="O28" s="293"/>
      <c r="P28" s="44"/>
      <c r="Q28" s="44"/>
      <c r="R28" s="44"/>
      <c r="S28" s="44"/>
      <c r="T28" s="44"/>
      <c r="U28" s="44"/>
      <c r="V28" s="44"/>
      <c r="W28" s="294">
        <f>ROUND(BB51,2)</f>
        <v>0</v>
      </c>
      <c r="X28" s="293"/>
      <c r="Y28" s="293"/>
      <c r="Z28" s="293"/>
      <c r="AA28" s="293"/>
      <c r="AB28" s="293"/>
      <c r="AC28" s="293"/>
      <c r="AD28" s="293"/>
      <c r="AE28" s="293"/>
      <c r="AF28" s="44"/>
      <c r="AG28" s="44"/>
      <c r="AH28" s="44"/>
      <c r="AI28" s="44"/>
      <c r="AJ28" s="44"/>
      <c r="AK28" s="294">
        <v>0</v>
      </c>
      <c r="AL28" s="293"/>
      <c r="AM28" s="293"/>
      <c r="AN28" s="293"/>
      <c r="AO28" s="293"/>
      <c r="AP28" s="44"/>
      <c r="AQ28" s="46"/>
      <c r="BE28" s="282"/>
    </row>
    <row r="29" spans="2:71" s="2" customFormat="1" ht="14.45" hidden="1" customHeight="1">
      <c r="B29" s="43"/>
      <c r="C29" s="44"/>
      <c r="D29" s="44"/>
      <c r="E29" s="44"/>
      <c r="F29" s="45" t="s">
        <v>42</v>
      </c>
      <c r="G29" s="44"/>
      <c r="H29" s="44"/>
      <c r="I29" s="44"/>
      <c r="J29" s="44"/>
      <c r="K29" s="44"/>
      <c r="L29" s="292">
        <v>0.15</v>
      </c>
      <c r="M29" s="293"/>
      <c r="N29" s="293"/>
      <c r="O29" s="293"/>
      <c r="P29" s="44"/>
      <c r="Q29" s="44"/>
      <c r="R29" s="44"/>
      <c r="S29" s="44"/>
      <c r="T29" s="44"/>
      <c r="U29" s="44"/>
      <c r="V29" s="44"/>
      <c r="W29" s="294">
        <f>ROUND(BC51,2)</f>
        <v>0</v>
      </c>
      <c r="X29" s="293"/>
      <c r="Y29" s="293"/>
      <c r="Z29" s="293"/>
      <c r="AA29" s="293"/>
      <c r="AB29" s="293"/>
      <c r="AC29" s="293"/>
      <c r="AD29" s="293"/>
      <c r="AE29" s="293"/>
      <c r="AF29" s="44"/>
      <c r="AG29" s="44"/>
      <c r="AH29" s="44"/>
      <c r="AI29" s="44"/>
      <c r="AJ29" s="44"/>
      <c r="AK29" s="294">
        <v>0</v>
      </c>
      <c r="AL29" s="293"/>
      <c r="AM29" s="293"/>
      <c r="AN29" s="293"/>
      <c r="AO29" s="293"/>
      <c r="AP29" s="44"/>
      <c r="AQ29" s="46"/>
      <c r="BE29" s="282"/>
    </row>
    <row r="30" spans="2:71" s="2" customFormat="1" ht="14.45" hidden="1" customHeight="1">
      <c r="B30" s="43"/>
      <c r="C30" s="44"/>
      <c r="D30" s="44"/>
      <c r="E30" s="44"/>
      <c r="F30" s="45" t="s">
        <v>43</v>
      </c>
      <c r="G30" s="44"/>
      <c r="H30" s="44"/>
      <c r="I30" s="44"/>
      <c r="J30" s="44"/>
      <c r="K30" s="44"/>
      <c r="L30" s="292">
        <v>0</v>
      </c>
      <c r="M30" s="293"/>
      <c r="N30" s="293"/>
      <c r="O30" s="293"/>
      <c r="P30" s="44"/>
      <c r="Q30" s="44"/>
      <c r="R30" s="44"/>
      <c r="S30" s="44"/>
      <c r="T30" s="44"/>
      <c r="U30" s="44"/>
      <c r="V30" s="44"/>
      <c r="W30" s="294">
        <f>ROUND(BD51,2)</f>
        <v>0</v>
      </c>
      <c r="X30" s="293"/>
      <c r="Y30" s="293"/>
      <c r="Z30" s="293"/>
      <c r="AA30" s="293"/>
      <c r="AB30" s="293"/>
      <c r="AC30" s="293"/>
      <c r="AD30" s="293"/>
      <c r="AE30" s="293"/>
      <c r="AF30" s="44"/>
      <c r="AG30" s="44"/>
      <c r="AH30" s="44"/>
      <c r="AI30" s="44"/>
      <c r="AJ30" s="44"/>
      <c r="AK30" s="294">
        <v>0</v>
      </c>
      <c r="AL30" s="293"/>
      <c r="AM30" s="293"/>
      <c r="AN30" s="293"/>
      <c r="AO30" s="293"/>
      <c r="AP30" s="44"/>
      <c r="AQ30" s="46"/>
      <c r="BE30" s="282"/>
    </row>
    <row r="31" spans="2:71"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82"/>
    </row>
    <row r="32" spans="2:71" s="1" customFormat="1" ht="25.9" customHeight="1">
      <c r="B32" s="37"/>
      <c r="C32" s="47"/>
      <c r="D32" s="48" t="s">
        <v>44</v>
      </c>
      <c r="E32" s="49"/>
      <c r="F32" s="49"/>
      <c r="G32" s="49"/>
      <c r="H32" s="49"/>
      <c r="I32" s="49"/>
      <c r="J32" s="49"/>
      <c r="K32" s="49"/>
      <c r="L32" s="49"/>
      <c r="M32" s="49"/>
      <c r="N32" s="49"/>
      <c r="O32" s="49"/>
      <c r="P32" s="49"/>
      <c r="Q32" s="49"/>
      <c r="R32" s="49"/>
      <c r="S32" s="49"/>
      <c r="T32" s="50" t="s">
        <v>45</v>
      </c>
      <c r="U32" s="49"/>
      <c r="V32" s="49"/>
      <c r="W32" s="49"/>
      <c r="X32" s="295" t="s">
        <v>46</v>
      </c>
      <c r="Y32" s="296"/>
      <c r="Z32" s="296"/>
      <c r="AA32" s="296"/>
      <c r="AB32" s="296"/>
      <c r="AC32" s="49"/>
      <c r="AD32" s="49"/>
      <c r="AE32" s="49"/>
      <c r="AF32" s="49"/>
      <c r="AG32" s="49"/>
      <c r="AH32" s="49"/>
      <c r="AI32" s="49"/>
      <c r="AJ32" s="49"/>
      <c r="AK32" s="297">
        <f>SUM(AK23:AK30)</f>
        <v>0</v>
      </c>
      <c r="AL32" s="296"/>
      <c r="AM32" s="296"/>
      <c r="AN32" s="296"/>
      <c r="AO32" s="298"/>
      <c r="AP32" s="47"/>
      <c r="AQ32" s="51"/>
      <c r="BE32" s="282"/>
    </row>
    <row r="33" spans="2:56"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56"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56"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37"/>
    </row>
    <row r="39" spans="2:56" s="1" customFormat="1" ht="36.950000000000003" customHeight="1">
      <c r="B39" s="37"/>
      <c r="C39" s="57" t="s">
        <v>47</v>
      </c>
      <c r="AR39" s="37"/>
    </row>
    <row r="40" spans="2:56" s="1" customFormat="1" ht="6.95" customHeight="1">
      <c r="B40" s="37"/>
      <c r="AR40" s="37"/>
    </row>
    <row r="41" spans="2:56" s="3" customFormat="1" ht="14.45" customHeight="1">
      <c r="B41" s="58"/>
      <c r="C41" s="59" t="s">
        <v>16</v>
      </c>
      <c r="L41" s="3" t="str">
        <f>K5</f>
        <v>042018</v>
      </c>
      <c r="AR41" s="58"/>
    </row>
    <row r="42" spans="2:56" s="4" customFormat="1" ht="36.950000000000003" customHeight="1">
      <c r="B42" s="60"/>
      <c r="C42" s="61" t="s">
        <v>19</v>
      </c>
      <c r="L42" s="299" t="str">
        <f>K6</f>
        <v>X 031 U OŘECHA (OŘEŠSKÁ UL. PŘES PRAŽSKÝ OKRUH) - OPRAVA MOSTU - FINÁLNÍ ETAPA</v>
      </c>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R42" s="60"/>
    </row>
    <row r="43" spans="2:56" s="1" customFormat="1" ht="6.95" customHeight="1">
      <c r="B43" s="37"/>
      <c r="AR43" s="37"/>
    </row>
    <row r="44" spans="2:56" s="1" customFormat="1">
      <c r="B44" s="37"/>
      <c r="C44" s="59" t="s">
        <v>23</v>
      </c>
      <c r="L44" s="62" t="str">
        <f>IF(K8="","",K8)</f>
        <v xml:space="preserve"> </v>
      </c>
      <c r="AI44" s="59" t="s">
        <v>25</v>
      </c>
      <c r="AM44" s="301">
        <f>IF(AN8= "","",AN8)</f>
        <v>43207</v>
      </c>
      <c r="AN44" s="301"/>
      <c r="AR44" s="37"/>
    </row>
    <row r="45" spans="2:56" s="1" customFormat="1" ht="6.95" customHeight="1">
      <c r="B45" s="37"/>
      <c r="AR45" s="37"/>
    </row>
    <row r="46" spans="2:56" s="1" customFormat="1">
      <c r="B46" s="37"/>
      <c r="C46" s="59" t="s">
        <v>26</v>
      </c>
      <c r="L46" s="3" t="str">
        <f>IF(E11= "","",E11)</f>
        <v xml:space="preserve"> </v>
      </c>
      <c r="AI46" s="59" t="s">
        <v>31</v>
      </c>
      <c r="AM46" s="302" t="str">
        <f>IF(E17="","",E17)</f>
        <v xml:space="preserve"> </v>
      </c>
      <c r="AN46" s="302"/>
      <c r="AO46" s="302"/>
      <c r="AP46" s="302"/>
      <c r="AR46" s="37"/>
      <c r="AS46" s="303" t="s">
        <v>48</v>
      </c>
      <c r="AT46" s="304"/>
      <c r="AU46" s="64"/>
      <c r="AV46" s="64"/>
      <c r="AW46" s="64"/>
      <c r="AX46" s="64"/>
      <c r="AY46" s="64"/>
      <c r="AZ46" s="64"/>
      <c r="BA46" s="64"/>
      <c r="BB46" s="64"/>
      <c r="BC46" s="64"/>
      <c r="BD46" s="65"/>
    </row>
    <row r="47" spans="2:56" s="1" customFormat="1">
      <c r="B47" s="37"/>
      <c r="C47" s="59" t="s">
        <v>29</v>
      </c>
      <c r="L47" s="3" t="str">
        <f>IF(E14= "Vyplň údaj","",E14)</f>
        <v/>
      </c>
      <c r="AR47" s="37"/>
      <c r="AS47" s="305"/>
      <c r="AT47" s="306"/>
      <c r="AU47" s="38"/>
      <c r="AV47" s="38"/>
      <c r="AW47" s="38"/>
      <c r="AX47" s="38"/>
      <c r="AY47" s="38"/>
      <c r="AZ47" s="38"/>
      <c r="BA47" s="38"/>
      <c r="BB47" s="38"/>
      <c r="BC47" s="38"/>
      <c r="BD47" s="66"/>
    </row>
    <row r="48" spans="2:56" s="1" customFormat="1" ht="10.9" customHeight="1">
      <c r="B48" s="37"/>
      <c r="AR48" s="37"/>
      <c r="AS48" s="305"/>
      <c r="AT48" s="306"/>
      <c r="AU48" s="38"/>
      <c r="AV48" s="38"/>
      <c r="AW48" s="38"/>
      <c r="AX48" s="38"/>
      <c r="AY48" s="38"/>
      <c r="AZ48" s="38"/>
      <c r="BA48" s="38"/>
      <c r="BB48" s="38"/>
      <c r="BC48" s="38"/>
      <c r="BD48" s="66"/>
    </row>
    <row r="49" spans="1:91" s="1" customFormat="1" ht="29.25" customHeight="1">
      <c r="B49" s="37"/>
      <c r="C49" s="307" t="s">
        <v>49</v>
      </c>
      <c r="D49" s="308"/>
      <c r="E49" s="308"/>
      <c r="F49" s="308"/>
      <c r="G49" s="308"/>
      <c r="H49" s="67"/>
      <c r="I49" s="309" t="s">
        <v>50</v>
      </c>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10" t="s">
        <v>51</v>
      </c>
      <c r="AH49" s="308"/>
      <c r="AI49" s="308"/>
      <c r="AJ49" s="308"/>
      <c r="AK49" s="308"/>
      <c r="AL49" s="308"/>
      <c r="AM49" s="308"/>
      <c r="AN49" s="309" t="s">
        <v>52</v>
      </c>
      <c r="AO49" s="308"/>
      <c r="AP49" s="308"/>
      <c r="AQ49" s="68" t="s">
        <v>53</v>
      </c>
      <c r="AR49" s="37"/>
      <c r="AS49" s="69" t="s">
        <v>54</v>
      </c>
      <c r="AT49" s="70" t="s">
        <v>55</v>
      </c>
      <c r="AU49" s="70" t="s">
        <v>56</v>
      </c>
      <c r="AV49" s="70" t="s">
        <v>57</v>
      </c>
      <c r="AW49" s="70" t="s">
        <v>58</v>
      </c>
      <c r="AX49" s="70" t="s">
        <v>59</v>
      </c>
      <c r="AY49" s="70" t="s">
        <v>60</v>
      </c>
      <c r="AZ49" s="70" t="s">
        <v>61</v>
      </c>
      <c r="BA49" s="70" t="s">
        <v>62</v>
      </c>
      <c r="BB49" s="70" t="s">
        <v>63</v>
      </c>
      <c r="BC49" s="70" t="s">
        <v>64</v>
      </c>
      <c r="BD49" s="71" t="s">
        <v>65</v>
      </c>
    </row>
    <row r="50" spans="1:91" s="1" customFormat="1" ht="10.9" customHeight="1">
      <c r="B50" s="37"/>
      <c r="AR50" s="37"/>
      <c r="AS50" s="72"/>
      <c r="AT50" s="64"/>
      <c r="AU50" s="64"/>
      <c r="AV50" s="64"/>
      <c r="AW50" s="64"/>
      <c r="AX50" s="64"/>
      <c r="AY50" s="64"/>
      <c r="AZ50" s="64"/>
      <c r="BA50" s="64"/>
      <c r="BB50" s="64"/>
      <c r="BC50" s="64"/>
      <c r="BD50" s="65"/>
    </row>
    <row r="51" spans="1:91" s="4" customFormat="1" ht="32.450000000000003" customHeight="1">
      <c r="B51" s="60"/>
      <c r="C51" s="73" t="s">
        <v>66</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314">
        <f>ROUND(AG52,2)</f>
        <v>0</v>
      </c>
      <c r="AH51" s="314"/>
      <c r="AI51" s="314"/>
      <c r="AJ51" s="314"/>
      <c r="AK51" s="314"/>
      <c r="AL51" s="314"/>
      <c r="AM51" s="314"/>
      <c r="AN51" s="315">
        <f>SUM(AG51,AT51)</f>
        <v>0</v>
      </c>
      <c r="AO51" s="315"/>
      <c r="AP51" s="315"/>
      <c r="AQ51" s="75" t="s">
        <v>5</v>
      </c>
      <c r="AR51" s="60"/>
      <c r="AS51" s="76">
        <f>ROUND(AS52,2)</f>
        <v>0</v>
      </c>
      <c r="AT51" s="77">
        <f>ROUND(SUM(AV51:AW51),2)</f>
        <v>0</v>
      </c>
      <c r="AU51" s="78">
        <f>ROUND(AU52,5)</f>
        <v>0</v>
      </c>
      <c r="AV51" s="77">
        <f>ROUND(AZ51*L26,2)</f>
        <v>0</v>
      </c>
      <c r="AW51" s="77">
        <f>ROUND(BA51*L27,2)</f>
        <v>0</v>
      </c>
      <c r="AX51" s="77">
        <f>ROUND(BB51*L26,2)</f>
        <v>0</v>
      </c>
      <c r="AY51" s="77">
        <f>ROUND(BC51*L27,2)</f>
        <v>0</v>
      </c>
      <c r="AZ51" s="77">
        <f>ROUND(AZ52,2)</f>
        <v>0</v>
      </c>
      <c r="BA51" s="77">
        <f>ROUND(BA52,2)</f>
        <v>0</v>
      </c>
      <c r="BB51" s="77">
        <f>ROUND(BB52,2)</f>
        <v>0</v>
      </c>
      <c r="BC51" s="77">
        <f>ROUND(BC52,2)</f>
        <v>0</v>
      </c>
      <c r="BD51" s="79">
        <f>ROUND(BD52,2)</f>
        <v>0</v>
      </c>
      <c r="BS51" s="61" t="s">
        <v>67</v>
      </c>
      <c r="BT51" s="61" t="s">
        <v>68</v>
      </c>
      <c r="BU51" s="80" t="s">
        <v>69</v>
      </c>
      <c r="BV51" s="61" t="s">
        <v>70</v>
      </c>
      <c r="BW51" s="61" t="s">
        <v>7</v>
      </c>
      <c r="BX51" s="61" t="s">
        <v>71</v>
      </c>
      <c r="CL51" s="61" t="s">
        <v>5</v>
      </c>
    </row>
    <row r="52" spans="1:91" s="5" customFormat="1" ht="16.5" customHeight="1">
      <c r="A52" s="81" t="s">
        <v>72</v>
      </c>
      <c r="B52" s="82"/>
      <c r="C52" s="83"/>
      <c r="D52" s="313" t="s">
        <v>73</v>
      </c>
      <c r="E52" s="313"/>
      <c r="F52" s="313"/>
      <c r="G52" s="313"/>
      <c r="H52" s="313"/>
      <c r="I52" s="84"/>
      <c r="J52" s="313" t="s">
        <v>74</v>
      </c>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1">
        <f>'01 - OPRAVA MOSTU - FINÁL...'!J27</f>
        <v>0</v>
      </c>
      <c r="AH52" s="312"/>
      <c r="AI52" s="312"/>
      <c r="AJ52" s="312"/>
      <c r="AK52" s="312"/>
      <c r="AL52" s="312"/>
      <c r="AM52" s="312"/>
      <c r="AN52" s="311">
        <f>SUM(AG52,AT52)</f>
        <v>0</v>
      </c>
      <c r="AO52" s="312"/>
      <c r="AP52" s="312"/>
      <c r="AQ52" s="85" t="s">
        <v>75</v>
      </c>
      <c r="AR52" s="82"/>
      <c r="AS52" s="86">
        <v>0</v>
      </c>
      <c r="AT52" s="87">
        <f>ROUND(SUM(AV52:AW52),2)</f>
        <v>0</v>
      </c>
      <c r="AU52" s="88">
        <f>'01 - OPRAVA MOSTU - FINÁL...'!P92</f>
        <v>0</v>
      </c>
      <c r="AV52" s="87">
        <f>'01 - OPRAVA MOSTU - FINÁL...'!J30</f>
        <v>0</v>
      </c>
      <c r="AW52" s="87">
        <f>'01 - OPRAVA MOSTU - FINÁL...'!J31</f>
        <v>0</v>
      </c>
      <c r="AX52" s="87">
        <f>'01 - OPRAVA MOSTU - FINÁL...'!J32</f>
        <v>0</v>
      </c>
      <c r="AY52" s="87">
        <f>'01 - OPRAVA MOSTU - FINÁL...'!J33</f>
        <v>0</v>
      </c>
      <c r="AZ52" s="87">
        <f>'01 - OPRAVA MOSTU - FINÁL...'!F30</f>
        <v>0</v>
      </c>
      <c r="BA52" s="87">
        <f>'01 - OPRAVA MOSTU - FINÁL...'!F31</f>
        <v>0</v>
      </c>
      <c r="BB52" s="87">
        <f>'01 - OPRAVA MOSTU - FINÁL...'!F32</f>
        <v>0</v>
      </c>
      <c r="BC52" s="87">
        <f>'01 - OPRAVA MOSTU - FINÁL...'!F33</f>
        <v>0</v>
      </c>
      <c r="BD52" s="89">
        <f>'01 - OPRAVA MOSTU - FINÁL...'!F34</f>
        <v>0</v>
      </c>
      <c r="BT52" s="90" t="s">
        <v>76</v>
      </c>
      <c r="BV52" s="90" t="s">
        <v>70</v>
      </c>
      <c r="BW52" s="90" t="s">
        <v>77</v>
      </c>
      <c r="BX52" s="90" t="s">
        <v>7</v>
      </c>
      <c r="CL52" s="90" t="s">
        <v>5</v>
      </c>
      <c r="CM52" s="90" t="s">
        <v>78</v>
      </c>
    </row>
    <row r="53" spans="1:91" s="1" customFormat="1" ht="30" customHeight="1">
      <c r="B53" s="37"/>
      <c r="AR53" s="37"/>
    </row>
    <row r="54" spans="1:91" s="1" customFormat="1" ht="6.95"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37"/>
    </row>
  </sheetData>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OPRAVA MOSTU - FINÁL...'!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5"/>
  <sheetViews>
    <sheetView showGridLines="0" tabSelected="1" workbookViewId="0">
      <pane ySplit="1" topLeftCell="A4"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8"/>
      <c r="B1" s="92"/>
      <c r="C1" s="92"/>
      <c r="D1" s="93" t="s">
        <v>1</v>
      </c>
      <c r="E1" s="92"/>
      <c r="F1" s="94" t="s">
        <v>79</v>
      </c>
      <c r="G1" s="326" t="s">
        <v>80</v>
      </c>
      <c r="H1" s="326"/>
      <c r="I1" s="95"/>
      <c r="J1" s="94" t="s">
        <v>81</v>
      </c>
      <c r="K1" s="93" t="s">
        <v>82</v>
      </c>
      <c r="L1" s="94" t="s">
        <v>83</v>
      </c>
      <c r="M1" s="94"/>
      <c r="N1" s="94"/>
      <c r="O1" s="94"/>
      <c r="P1" s="94"/>
      <c r="Q1" s="94"/>
      <c r="R1" s="94"/>
      <c r="S1" s="94"/>
      <c r="T1" s="94"/>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316" t="s">
        <v>8</v>
      </c>
      <c r="M2" s="317"/>
      <c r="N2" s="317"/>
      <c r="O2" s="317"/>
      <c r="P2" s="317"/>
      <c r="Q2" s="317"/>
      <c r="R2" s="317"/>
      <c r="S2" s="317"/>
      <c r="T2" s="317"/>
      <c r="U2" s="317"/>
      <c r="V2" s="317"/>
      <c r="AT2" s="21" t="s">
        <v>77</v>
      </c>
    </row>
    <row r="3" spans="1:70" ht="6.95" customHeight="1">
      <c r="B3" s="22"/>
      <c r="C3" s="23"/>
      <c r="D3" s="23"/>
      <c r="E3" s="23"/>
      <c r="F3" s="23"/>
      <c r="G3" s="23"/>
      <c r="H3" s="23"/>
      <c r="I3" s="96"/>
      <c r="J3" s="23"/>
      <c r="K3" s="24"/>
      <c r="AT3" s="21" t="s">
        <v>78</v>
      </c>
    </row>
    <row r="4" spans="1:70" ht="36.950000000000003" customHeight="1">
      <c r="B4" s="25"/>
      <c r="C4" s="26"/>
      <c r="D4" s="27" t="s">
        <v>84</v>
      </c>
      <c r="E4" s="26"/>
      <c r="F4" s="26"/>
      <c r="G4" s="26"/>
      <c r="H4" s="26"/>
      <c r="I4" s="97"/>
      <c r="J4" s="26"/>
      <c r="K4" s="28"/>
      <c r="M4" s="29" t="s">
        <v>13</v>
      </c>
      <c r="AT4" s="21" t="s">
        <v>6</v>
      </c>
    </row>
    <row r="5" spans="1:70" ht="6.95" customHeight="1">
      <c r="B5" s="25"/>
      <c r="C5" s="26"/>
      <c r="D5" s="26"/>
      <c r="E5" s="26"/>
      <c r="F5" s="26"/>
      <c r="G5" s="26"/>
      <c r="H5" s="26"/>
      <c r="I5" s="97"/>
      <c r="J5" s="26"/>
      <c r="K5" s="28"/>
    </row>
    <row r="6" spans="1:70">
      <c r="B6" s="25"/>
      <c r="C6" s="26"/>
      <c r="D6" s="34" t="s">
        <v>19</v>
      </c>
      <c r="E6" s="26"/>
      <c r="F6" s="26"/>
      <c r="G6" s="26"/>
      <c r="H6" s="26"/>
      <c r="I6" s="97"/>
      <c r="J6" s="26"/>
      <c r="K6" s="28"/>
    </row>
    <row r="7" spans="1:70" ht="16.5" customHeight="1">
      <c r="B7" s="25"/>
      <c r="C7" s="26"/>
      <c r="D7" s="26"/>
      <c r="E7" s="318" t="str">
        <f>'Rekapitulace stavby'!K6</f>
        <v>X 031 U OŘECHA (OŘEŠSKÁ UL. PŘES PRAŽSKÝ OKRUH) - OPRAVA MOSTU - FINÁLNÍ ETAPA</v>
      </c>
      <c r="F7" s="319"/>
      <c r="G7" s="319"/>
      <c r="H7" s="319"/>
      <c r="I7" s="97"/>
      <c r="J7" s="26"/>
      <c r="K7" s="28"/>
    </row>
    <row r="8" spans="1:70" s="1" customFormat="1">
      <c r="B8" s="37"/>
      <c r="C8" s="38"/>
      <c r="D8" s="34" t="s">
        <v>85</v>
      </c>
      <c r="E8" s="38"/>
      <c r="F8" s="38"/>
      <c r="G8" s="38"/>
      <c r="H8" s="38"/>
      <c r="I8" s="98"/>
      <c r="J8" s="38"/>
      <c r="K8" s="41"/>
    </row>
    <row r="9" spans="1:70" s="1" customFormat="1" ht="36.950000000000003" customHeight="1">
      <c r="B9" s="37"/>
      <c r="C9" s="38"/>
      <c r="D9" s="38"/>
      <c r="E9" s="320" t="s">
        <v>86</v>
      </c>
      <c r="F9" s="321"/>
      <c r="G9" s="321"/>
      <c r="H9" s="321"/>
      <c r="I9" s="98"/>
      <c r="J9" s="38"/>
      <c r="K9" s="41"/>
    </row>
    <row r="10" spans="1:70" s="1" customFormat="1" ht="13.5">
      <c r="B10" s="37"/>
      <c r="C10" s="38"/>
      <c r="D10" s="38"/>
      <c r="E10" s="38"/>
      <c r="F10" s="38"/>
      <c r="G10" s="38"/>
      <c r="H10" s="38"/>
      <c r="I10" s="98"/>
      <c r="J10" s="38"/>
      <c r="K10" s="41"/>
    </row>
    <row r="11" spans="1:70" s="1" customFormat="1" ht="14.45" customHeight="1">
      <c r="B11" s="37"/>
      <c r="C11" s="38"/>
      <c r="D11" s="34" t="s">
        <v>21</v>
      </c>
      <c r="E11" s="38"/>
      <c r="F11" s="32" t="s">
        <v>5</v>
      </c>
      <c r="G11" s="38"/>
      <c r="H11" s="38"/>
      <c r="I11" s="99" t="s">
        <v>22</v>
      </c>
      <c r="J11" s="32" t="s">
        <v>5</v>
      </c>
      <c r="K11" s="41"/>
    </row>
    <row r="12" spans="1:70" s="1" customFormat="1" ht="14.45" customHeight="1">
      <c r="B12" s="37"/>
      <c r="C12" s="38"/>
      <c r="D12" s="34" t="s">
        <v>23</v>
      </c>
      <c r="E12" s="38"/>
      <c r="F12" s="32" t="s">
        <v>24</v>
      </c>
      <c r="G12" s="38"/>
      <c r="H12" s="38"/>
      <c r="I12" s="99" t="s">
        <v>25</v>
      </c>
      <c r="J12" s="100">
        <f>'Rekapitulace stavby'!AN8</f>
        <v>43207</v>
      </c>
      <c r="K12" s="41"/>
    </row>
    <row r="13" spans="1:70" s="1" customFormat="1" ht="10.9" customHeight="1">
      <c r="B13" s="37"/>
      <c r="C13" s="38"/>
      <c r="D13" s="38"/>
      <c r="E13" s="38"/>
      <c r="F13" s="38"/>
      <c r="G13" s="38"/>
      <c r="H13" s="38"/>
      <c r="I13" s="98"/>
      <c r="J13" s="38"/>
      <c r="K13" s="41"/>
    </row>
    <row r="14" spans="1:70" s="1" customFormat="1" ht="14.45" customHeight="1">
      <c r="B14" s="37"/>
      <c r="C14" s="38"/>
      <c r="D14" s="34" t="s">
        <v>26</v>
      </c>
      <c r="E14" s="38"/>
      <c r="F14" s="38"/>
      <c r="G14" s="38"/>
      <c r="H14" s="38"/>
      <c r="I14" s="99" t="s">
        <v>27</v>
      </c>
      <c r="J14" s="32" t="str">
        <f>IF('Rekapitulace stavby'!AN10="","",'Rekapitulace stavby'!AN10)</f>
        <v/>
      </c>
      <c r="K14" s="41"/>
    </row>
    <row r="15" spans="1:70" s="1" customFormat="1" ht="18" customHeight="1">
      <c r="B15" s="37"/>
      <c r="C15" s="38"/>
      <c r="D15" s="38"/>
      <c r="E15" s="32" t="str">
        <f>IF('Rekapitulace stavby'!E11="","",'Rekapitulace stavby'!E11)</f>
        <v xml:space="preserve"> </v>
      </c>
      <c r="F15" s="38"/>
      <c r="G15" s="38"/>
      <c r="H15" s="38"/>
      <c r="I15" s="99" t="s">
        <v>28</v>
      </c>
      <c r="J15" s="32" t="str">
        <f>IF('Rekapitulace stavby'!AN11="","",'Rekapitulace stavby'!AN11)</f>
        <v/>
      </c>
      <c r="K15" s="41"/>
    </row>
    <row r="16" spans="1:70" s="1" customFormat="1" ht="6.95" customHeight="1">
      <c r="B16" s="37"/>
      <c r="C16" s="38"/>
      <c r="D16" s="38"/>
      <c r="E16" s="38"/>
      <c r="F16" s="38"/>
      <c r="G16" s="38"/>
      <c r="H16" s="38"/>
      <c r="I16" s="98"/>
      <c r="J16" s="38"/>
      <c r="K16" s="41"/>
    </row>
    <row r="17" spans="2:11" s="1" customFormat="1" ht="14.45" customHeight="1">
      <c r="B17" s="37"/>
      <c r="C17" s="38"/>
      <c r="D17" s="34" t="s">
        <v>29</v>
      </c>
      <c r="E17" s="38"/>
      <c r="F17" s="38"/>
      <c r="G17" s="38"/>
      <c r="H17" s="38"/>
      <c r="I17" s="99" t="s">
        <v>27</v>
      </c>
      <c r="J17" s="32" t="str">
        <f>IF('Rekapitulace stavby'!AN13="Vyplň údaj","",IF('Rekapitulace stavby'!AN13="","",'Rekapitulace stavby'!AN13))</f>
        <v/>
      </c>
      <c r="K17" s="41"/>
    </row>
    <row r="18" spans="2:11" s="1" customFormat="1" ht="18" customHeight="1">
      <c r="B18" s="37"/>
      <c r="C18" s="38"/>
      <c r="D18" s="38"/>
      <c r="E18" s="32" t="str">
        <f>IF('Rekapitulace stavby'!E14="Vyplň údaj","",IF('Rekapitulace stavby'!E14="","",'Rekapitulace stavby'!E14))</f>
        <v/>
      </c>
      <c r="F18" s="38"/>
      <c r="G18" s="38"/>
      <c r="H18" s="38"/>
      <c r="I18" s="99" t="s">
        <v>28</v>
      </c>
      <c r="J18" s="32" t="str">
        <f>IF('Rekapitulace stavby'!AN14="Vyplň údaj","",IF('Rekapitulace stavby'!AN14="","",'Rekapitulace stavby'!AN14))</f>
        <v/>
      </c>
      <c r="K18" s="41"/>
    </row>
    <row r="19" spans="2:11" s="1" customFormat="1" ht="6.95" customHeight="1">
      <c r="B19" s="37"/>
      <c r="C19" s="38"/>
      <c r="D19" s="38"/>
      <c r="E19" s="38"/>
      <c r="F19" s="38"/>
      <c r="G19" s="38"/>
      <c r="H19" s="38"/>
      <c r="I19" s="98"/>
      <c r="J19" s="38"/>
      <c r="K19" s="41"/>
    </row>
    <row r="20" spans="2:11" s="1" customFormat="1" ht="14.45" customHeight="1">
      <c r="B20" s="37"/>
      <c r="C20" s="38"/>
      <c r="D20" s="34" t="s">
        <v>31</v>
      </c>
      <c r="E20" s="38"/>
      <c r="F20" s="38"/>
      <c r="G20" s="38"/>
      <c r="H20" s="38"/>
      <c r="I20" s="99" t="s">
        <v>27</v>
      </c>
      <c r="J20" s="32" t="str">
        <f>IF('Rekapitulace stavby'!AN16="","",'Rekapitulace stavby'!AN16)</f>
        <v/>
      </c>
      <c r="K20" s="41"/>
    </row>
    <row r="21" spans="2:11" s="1" customFormat="1" ht="18" customHeight="1">
      <c r="B21" s="37"/>
      <c r="C21" s="38"/>
      <c r="D21" s="38"/>
      <c r="E21" s="32" t="str">
        <f>IF('Rekapitulace stavby'!E17="","",'Rekapitulace stavby'!E17)</f>
        <v xml:space="preserve"> </v>
      </c>
      <c r="F21" s="38"/>
      <c r="G21" s="38"/>
      <c r="H21" s="38"/>
      <c r="I21" s="99" t="s">
        <v>28</v>
      </c>
      <c r="J21" s="32" t="str">
        <f>IF('Rekapitulace stavby'!AN17="","",'Rekapitulace stavby'!AN17)</f>
        <v/>
      </c>
      <c r="K21" s="41"/>
    </row>
    <row r="22" spans="2:11" s="1" customFormat="1" ht="6.95" customHeight="1">
      <c r="B22" s="37"/>
      <c r="C22" s="38"/>
      <c r="D22" s="38"/>
      <c r="E22" s="38"/>
      <c r="F22" s="38"/>
      <c r="G22" s="38"/>
      <c r="H22" s="38"/>
      <c r="I22" s="98"/>
      <c r="J22" s="38"/>
      <c r="K22" s="41"/>
    </row>
    <row r="23" spans="2:11" s="1" customFormat="1" ht="14.45" customHeight="1">
      <c r="B23" s="37"/>
      <c r="C23" s="38"/>
      <c r="D23" s="34" t="s">
        <v>33</v>
      </c>
      <c r="E23" s="38"/>
      <c r="F23" s="38"/>
      <c r="G23" s="38"/>
      <c r="H23" s="38"/>
      <c r="I23" s="98"/>
      <c r="J23" s="38"/>
      <c r="K23" s="41"/>
    </row>
    <row r="24" spans="2:11" s="6" customFormat="1" ht="16.5" customHeight="1">
      <c r="B24" s="101"/>
      <c r="C24" s="102"/>
      <c r="D24" s="102"/>
      <c r="E24" s="288" t="s">
        <v>5</v>
      </c>
      <c r="F24" s="288"/>
      <c r="G24" s="288"/>
      <c r="H24" s="288"/>
      <c r="I24" s="103"/>
      <c r="J24" s="102"/>
      <c r="K24" s="104"/>
    </row>
    <row r="25" spans="2:11" s="1" customFormat="1" ht="6.95" customHeight="1">
      <c r="B25" s="37"/>
      <c r="C25" s="38"/>
      <c r="D25" s="38"/>
      <c r="E25" s="38"/>
      <c r="F25" s="38"/>
      <c r="G25" s="38"/>
      <c r="H25" s="38"/>
      <c r="I25" s="98"/>
      <c r="J25" s="38"/>
      <c r="K25" s="41"/>
    </row>
    <row r="26" spans="2:11" s="1" customFormat="1" ht="6.95" customHeight="1">
      <c r="B26" s="37"/>
      <c r="C26" s="38"/>
      <c r="D26" s="64"/>
      <c r="E26" s="64"/>
      <c r="F26" s="64"/>
      <c r="G26" s="64"/>
      <c r="H26" s="64"/>
      <c r="I26" s="105"/>
      <c r="J26" s="64"/>
      <c r="K26" s="106"/>
    </row>
    <row r="27" spans="2:11" s="1" customFormat="1" ht="25.35" customHeight="1">
      <c r="B27" s="37"/>
      <c r="C27" s="38"/>
      <c r="D27" s="107" t="s">
        <v>34</v>
      </c>
      <c r="E27" s="38"/>
      <c r="F27" s="38"/>
      <c r="G27" s="38"/>
      <c r="H27" s="38"/>
      <c r="I27" s="98"/>
      <c r="J27" s="108">
        <f>ROUND(J92,2)</f>
        <v>0</v>
      </c>
      <c r="K27" s="41"/>
    </row>
    <row r="28" spans="2:11" s="1" customFormat="1" ht="6.95" customHeight="1">
      <c r="B28" s="37"/>
      <c r="C28" s="38"/>
      <c r="D28" s="64"/>
      <c r="E28" s="64"/>
      <c r="F28" s="64"/>
      <c r="G28" s="64"/>
      <c r="H28" s="64"/>
      <c r="I28" s="105"/>
      <c r="J28" s="64"/>
      <c r="K28" s="106"/>
    </row>
    <row r="29" spans="2:11" s="1" customFormat="1" ht="14.45" customHeight="1">
      <c r="B29" s="37"/>
      <c r="C29" s="38"/>
      <c r="D29" s="38"/>
      <c r="E29" s="38"/>
      <c r="F29" s="42" t="s">
        <v>36</v>
      </c>
      <c r="G29" s="38"/>
      <c r="H29" s="38"/>
      <c r="I29" s="109" t="s">
        <v>35</v>
      </c>
      <c r="J29" s="42" t="s">
        <v>37</v>
      </c>
      <c r="K29" s="41"/>
    </row>
    <row r="30" spans="2:11" s="1" customFormat="1" ht="14.45" customHeight="1">
      <c r="B30" s="37"/>
      <c r="C30" s="38"/>
      <c r="D30" s="45" t="s">
        <v>38</v>
      </c>
      <c r="E30" s="45" t="s">
        <v>39</v>
      </c>
      <c r="F30" s="110">
        <f>ROUND(SUM(BE92:BE444), 2)</f>
        <v>0</v>
      </c>
      <c r="G30" s="38"/>
      <c r="H30" s="38"/>
      <c r="I30" s="111">
        <v>0.21</v>
      </c>
      <c r="J30" s="110">
        <f>ROUND(ROUND((SUM(BE92:BE444)), 2)*I30, 2)</f>
        <v>0</v>
      </c>
      <c r="K30" s="41"/>
    </row>
    <row r="31" spans="2:11" s="1" customFormat="1" ht="14.45" customHeight="1">
      <c r="B31" s="37"/>
      <c r="C31" s="38"/>
      <c r="D31" s="38"/>
      <c r="E31" s="45" t="s">
        <v>40</v>
      </c>
      <c r="F31" s="110">
        <f>ROUND(SUM(BF92:BF444), 2)</f>
        <v>0</v>
      </c>
      <c r="G31" s="38"/>
      <c r="H31" s="38"/>
      <c r="I31" s="111">
        <v>0.15</v>
      </c>
      <c r="J31" s="110">
        <f>ROUND(ROUND((SUM(BF92:BF444)), 2)*I31, 2)</f>
        <v>0</v>
      </c>
      <c r="K31" s="41"/>
    </row>
    <row r="32" spans="2:11" s="1" customFormat="1" ht="14.45" hidden="1" customHeight="1">
      <c r="B32" s="37"/>
      <c r="C32" s="38"/>
      <c r="D32" s="38"/>
      <c r="E32" s="45" t="s">
        <v>41</v>
      </c>
      <c r="F32" s="110">
        <f>ROUND(SUM(BG92:BG444), 2)</f>
        <v>0</v>
      </c>
      <c r="G32" s="38"/>
      <c r="H32" s="38"/>
      <c r="I32" s="111">
        <v>0.21</v>
      </c>
      <c r="J32" s="110">
        <v>0</v>
      </c>
      <c r="K32" s="41"/>
    </row>
    <row r="33" spans="2:11" s="1" customFormat="1" ht="14.45" hidden="1" customHeight="1">
      <c r="B33" s="37"/>
      <c r="C33" s="38"/>
      <c r="D33" s="38"/>
      <c r="E33" s="45" t="s">
        <v>42</v>
      </c>
      <c r="F33" s="110">
        <f>ROUND(SUM(BH92:BH444), 2)</f>
        <v>0</v>
      </c>
      <c r="G33" s="38"/>
      <c r="H33" s="38"/>
      <c r="I33" s="111">
        <v>0.15</v>
      </c>
      <c r="J33" s="110">
        <v>0</v>
      </c>
      <c r="K33" s="41"/>
    </row>
    <row r="34" spans="2:11" s="1" customFormat="1" ht="14.45" hidden="1" customHeight="1">
      <c r="B34" s="37"/>
      <c r="C34" s="38"/>
      <c r="D34" s="38"/>
      <c r="E34" s="45" t="s">
        <v>43</v>
      </c>
      <c r="F34" s="110">
        <f>ROUND(SUM(BI92:BI444), 2)</f>
        <v>0</v>
      </c>
      <c r="G34" s="38"/>
      <c r="H34" s="38"/>
      <c r="I34" s="111">
        <v>0</v>
      </c>
      <c r="J34" s="110">
        <v>0</v>
      </c>
      <c r="K34" s="41"/>
    </row>
    <row r="35" spans="2:11" s="1" customFormat="1" ht="6.95" customHeight="1">
      <c r="B35" s="37"/>
      <c r="C35" s="38"/>
      <c r="D35" s="38"/>
      <c r="E35" s="38"/>
      <c r="F35" s="38"/>
      <c r="G35" s="38"/>
      <c r="H35" s="38"/>
      <c r="I35" s="98"/>
      <c r="J35" s="38"/>
      <c r="K35" s="41"/>
    </row>
    <row r="36" spans="2:11" s="1" customFormat="1" ht="25.35" customHeight="1">
      <c r="B36" s="37"/>
      <c r="C36" s="112"/>
      <c r="D36" s="113" t="s">
        <v>44</v>
      </c>
      <c r="E36" s="67"/>
      <c r="F36" s="67"/>
      <c r="G36" s="114" t="s">
        <v>45</v>
      </c>
      <c r="H36" s="115" t="s">
        <v>46</v>
      </c>
      <c r="I36" s="116"/>
      <c r="J36" s="117">
        <f>SUM(J27:J34)</f>
        <v>0</v>
      </c>
      <c r="K36" s="118"/>
    </row>
    <row r="37" spans="2:11" s="1" customFormat="1" ht="14.45" customHeight="1">
      <c r="B37" s="52"/>
      <c r="C37" s="53"/>
      <c r="D37" s="53"/>
      <c r="E37" s="53"/>
      <c r="F37" s="53"/>
      <c r="G37" s="53"/>
      <c r="H37" s="53"/>
      <c r="I37" s="119"/>
      <c r="J37" s="53"/>
      <c r="K37" s="54"/>
    </row>
    <row r="41" spans="2:11" s="1" customFormat="1" ht="6.95" customHeight="1">
      <c r="B41" s="55"/>
      <c r="C41" s="56"/>
      <c r="D41" s="56"/>
      <c r="E41" s="56"/>
      <c r="F41" s="56"/>
      <c r="G41" s="56"/>
      <c r="H41" s="56"/>
      <c r="I41" s="120"/>
      <c r="J41" s="56"/>
      <c r="K41" s="121"/>
    </row>
    <row r="42" spans="2:11" s="1" customFormat="1" ht="36.950000000000003" customHeight="1">
      <c r="B42" s="37"/>
      <c r="C42" s="27" t="s">
        <v>87</v>
      </c>
      <c r="D42" s="38"/>
      <c r="E42" s="38"/>
      <c r="F42" s="38"/>
      <c r="G42" s="38"/>
      <c r="H42" s="38"/>
      <c r="I42" s="98"/>
      <c r="J42" s="38"/>
      <c r="K42" s="41"/>
    </row>
    <row r="43" spans="2:11" s="1" customFormat="1" ht="6.95" customHeight="1">
      <c r="B43" s="37"/>
      <c r="C43" s="38"/>
      <c r="D43" s="38"/>
      <c r="E43" s="38"/>
      <c r="F43" s="38"/>
      <c r="G43" s="38"/>
      <c r="H43" s="38"/>
      <c r="I43" s="98"/>
      <c r="J43" s="38"/>
      <c r="K43" s="41"/>
    </row>
    <row r="44" spans="2:11" s="1" customFormat="1" ht="14.45" customHeight="1">
      <c r="B44" s="37"/>
      <c r="C44" s="34" t="s">
        <v>19</v>
      </c>
      <c r="D44" s="38"/>
      <c r="E44" s="38"/>
      <c r="F44" s="38"/>
      <c r="G44" s="38"/>
      <c r="H44" s="38"/>
      <c r="I44" s="98"/>
      <c r="J44" s="38"/>
      <c r="K44" s="41"/>
    </row>
    <row r="45" spans="2:11" s="1" customFormat="1" ht="16.5" customHeight="1">
      <c r="B45" s="37"/>
      <c r="C45" s="38"/>
      <c r="D45" s="38"/>
      <c r="E45" s="318" t="str">
        <f>E7</f>
        <v>X 031 U OŘECHA (OŘEŠSKÁ UL. PŘES PRAŽSKÝ OKRUH) - OPRAVA MOSTU - FINÁLNÍ ETAPA</v>
      </c>
      <c r="F45" s="319"/>
      <c r="G45" s="319"/>
      <c r="H45" s="319"/>
      <c r="I45" s="98"/>
      <c r="J45" s="38"/>
      <c r="K45" s="41"/>
    </row>
    <row r="46" spans="2:11" s="1" customFormat="1" ht="14.45" customHeight="1">
      <c r="B46" s="37"/>
      <c r="C46" s="34" t="s">
        <v>85</v>
      </c>
      <c r="D46" s="38"/>
      <c r="E46" s="38"/>
      <c r="F46" s="38"/>
      <c r="G46" s="38"/>
      <c r="H46" s="38"/>
      <c r="I46" s="98"/>
      <c r="J46" s="38"/>
      <c r="K46" s="41"/>
    </row>
    <row r="47" spans="2:11" s="1" customFormat="1" ht="17.25" customHeight="1">
      <c r="B47" s="37"/>
      <c r="C47" s="38"/>
      <c r="D47" s="38"/>
      <c r="E47" s="320" t="str">
        <f>E9</f>
        <v>01 - OPRAVA MOSTU - FINÁLNÍ ETAPA</v>
      </c>
      <c r="F47" s="321"/>
      <c r="G47" s="321"/>
      <c r="H47" s="321"/>
      <c r="I47" s="98"/>
      <c r="J47" s="38"/>
      <c r="K47" s="41"/>
    </row>
    <row r="48" spans="2:11" s="1" customFormat="1" ht="6.95" customHeight="1">
      <c r="B48" s="37"/>
      <c r="C48" s="38"/>
      <c r="D48" s="38"/>
      <c r="E48" s="38"/>
      <c r="F48" s="38"/>
      <c r="G48" s="38"/>
      <c r="H48" s="38"/>
      <c r="I48" s="98"/>
      <c r="J48" s="38"/>
      <c r="K48" s="41"/>
    </row>
    <row r="49" spans="2:47" s="1" customFormat="1" ht="18" customHeight="1">
      <c r="B49" s="37"/>
      <c r="C49" s="34" t="s">
        <v>23</v>
      </c>
      <c r="D49" s="38"/>
      <c r="E49" s="38"/>
      <c r="F49" s="32" t="str">
        <f>F12</f>
        <v xml:space="preserve"> </v>
      </c>
      <c r="G49" s="38"/>
      <c r="H49" s="38"/>
      <c r="I49" s="99" t="s">
        <v>25</v>
      </c>
      <c r="J49" s="100">
        <f>IF(J12="","",J12)</f>
        <v>43207</v>
      </c>
      <c r="K49" s="41"/>
    </row>
    <row r="50" spans="2:47" s="1" customFormat="1" ht="6.95" customHeight="1">
      <c r="B50" s="37"/>
      <c r="C50" s="38"/>
      <c r="D50" s="38"/>
      <c r="E50" s="38"/>
      <c r="F50" s="38"/>
      <c r="G50" s="38"/>
      <c r="H50" s="38"/>
      <c r="I50" s="98"/>
      <c r="J50" s="38"/>
      <c r="K50" s="41"/>
    </row>
    <row r="51" spans="2:47" s="1" customFormat="1">
      <c r="B51" s="37"/>
      <c r="C51" s="34" t="s">
        <v>26</v>
      </c>
      <c r="D51" s="38"/>
      <c r="E51" s="38"/>
      <c r="F51" s="32" t="str">
        <f>E15</f>
        <v xml:space="preserve"> </v>
      </c>
      <c r="G51" s="38"/>
      <c r="H51" s="38"/>
      <c r="I51" s="99" t="s">
        <v>31</v>
      </c>
      <c r="J51" s="288" t="str">
        <f>E21</f>
        <v xml:space="preserve"> </v>
      </c>
      <c r="K51" s="41"/>
    </row>
    <row r="52" spans="2:47" s="1" customFormat="1" ht="14.45" customHeight="1">
      <c r="B52" s="37"/>
      <c r="C52" s="34" t="s">
        <v>29</v>
      </c>
      <c r="D52" s="38"/>
      <c r="E52" s="38"/>
      <c r="F52" s="32" t="str">
        <f>IF(E18="","",E18)</f>
        <v/>
      </c>
      <c r="G52" s="38"/>
      <c r="H52" s="38"/>
      <c r="I52" s="98"/>
      <c r="J52" s="322"/>
      <c r="K52" s="41"/>
    </row>
    <row r="53" spans="2:47" s="1" customFormat="1" ht="10.35" customHeight="1">
      <c r="B53" s="37"/>
      <c r="C53" s="38"/>
      <c r="D53" s="38"/>
      <c r="E53" s="38"/>
      <c r="F53" s="38"/>
      <c r="G53" s="38"/>
      <c r="H53" s="38"/>
      <c r="I53" s="98"/>
      <c r="J53" s="38"/>
      <c r="K53" s="41"/>
    </row>
    <row r="54" spans="2:47" s="1" customFormat="1" ht="29.25" customHeight="1">
      <c r="B54" s="37"/>
      <c r="C54" s="122" t="s">
        <v>88</v>
      </c>
      <c r="D54" s="112"/>
      <c r="E54" s="112"/>
      <c r="F54" s="112"/>
      <c r="G54" s="112"/>
      <c r="H54" s="112"/>
      <c r="I54" s="123"/>
      <c r="J54" s="124" t="s">
        <v>89</v>
      </c>
      <c r="K54" s="125"/>
    </row>
    <row r="55" spans="2:47" s="1" customFormat="1" ht="10.35" customHeight="1">
      <c r="B55" s="37"/>
      <c r="C55" s="38"/>
      <c r="D55" s="38"/>
      <c r="E55" s="38"/>
      <c r="F55" s="38"/>
      <c r="G55" s="38"/>
      <c r="H55" s="38"/>
      <c r="I55" s="98"/>
      <c r="J55" s="38"/>
      <c r="K55" s="41"/>
    </row>
    <row r="56" spans="2:47" s="1" customFormat="1" ht="29.25" customHeight="1">
      <c r="B56" s="37"/>
      <c r="C56" s="126" t="s">
        <v>90</v>
      </c>
      <c r="D56" s="38"/>
      <c r="E56" s="38"/>
      <c r="F56" s="38"/>
      <c r="G56" s="38"/>
      <c r="H56" s="38"/>
      <c r="I56" s="98"/>
      <c r="J56" s="108">
        <f>J92</f>
        <v>0</v>
      </c>
      <c r="K56" s="41"/>
      <c r="AU56" s="21" t="s">
        <v>91</v>
      </c>
    </row>
    <row r="57" spans="2:47" s="7" customFormat="1" ht="24.95" customHeight="1">
      <c r="B57" s="127"/>
      <c r="C57" s="128"/>
      <c r="D57" s="129" t="s">
        <v>92</v>
      </c>
      <c r="E57" s="130"/>
      <c r="F57" s="130"/>
      <c r="G57" s="130"/>
      <c r="H57" s="130"/>
      <c r="I57" s="131"/>
      <c r="J57" s="132">
        <f>J93</f>
        <v>0</v>
      </c>
      <c r="K57" s="133"/>
    </row>
    <row r="58" spans="2:47" s="8" customFormat="1" ht="19.899999999999999" customHeight="1">
      <c r="B58" s="134"/>
      <c r="C58" s="135"/>
      <c r="D58" s="136" t="s">
        <v>93</v>
      </c>
      <c r="E58" s="137"/>
      <c r="F58" s="137"/>
      <c r="G58" s="137"/>
      <c r="H58" s="137"/>
      <c r="I58" s="138"/>
      <c r="J58" s="139">
        <f>J94</f>
        <v>0</v>
      </c>
      <c r="K58" s="140"/>
    </row>
    <row r="59" spans="2:47" s="8" customFormat="1" ht="19.899999999999999" customHeight="1">
      <c r="B59" s="134"/>
      <c r="C59" s="135"/>
      <c r="D59" s="136" t="s">
        <v>94</v>
      </c>
      <c r="E59" s="137"/>
      <c r="F59" s="137"/>
      <c r="G59" s="137"/>
      <c r="H59" s="137"/>
      <c r="I59" s="138"/>
      <c r="J59" s="139">
        <f>J128</f>
        <v>0</v>
      </c>
      <c r="K59" s="140"/>
    </row>
    <row r="60" spans="2:47" s="8" customFormat="1" ht="19.899999999999999" customHeight="1">
      <c r="B60" s="134"/>
      <c r="C60" s="135"/>
      <c r="D60" s="136" t="s">
        <v>95</v>
      </c>
      <c r="E60" s="137"/>
      <c r="F60" s="137"/>
      <c r="G60" s="137"/>
      <c r="H60" s="137"/>
      <c r="I60" s="138"/>
      <c r="J60" s="139">
        <f>J178</f>
        <v>0</v>
      </c>
      <c r="K60" s="140"/>
    </row>
    <row r="61" spans="2:47" s="8" customFormat="1" ht="19.899999999999999" customHeight="1">
      <c r="B61" s="134"/>
      <c r="C61" s="135"/>
      <c r="D61" s="136" t="s">
        <v>96</v>
      </c>
      <c r="E61" s="137"/>
      <c r="F61" s="137"/>
      <c r="G61" s="137"/>
      <c r="H61" s="137"/>
      <c r="I61" s="138"/>
      <c r="J61" s="139">
        <f>J222</f>
        <v>0</v>
      </c>
      <c r="K61" s="140"/>
    </row>
    <row r="62" spans="2:47" s="8" customFormat="1" ht="19.899999999999999" customHeight="1">
      <c r="B62" s="134"/>
      <c r="C62" s="135"/>
      <c r="D62" s="136" t="s">
        <v>97</v>
      </c>
      <c r="E62" s="137"/>
      <c r="F62" s="137"/>
      <c r="G62" s="137"/>
      <c r="H62" s="137"/>
      <c r="I62" s="138"/>
      <c r="J62" s="139">
        <f>J255</f>
        <v>0</v>
      </c>
      <c r="K62" s="140"/>
    </row>
    <row r="63" spans="2:47" s="8" customFormat="1" ht="19.899999999999999" customHeight="1">
      <c r="B63" s="134"/>
      <c r="C63" s="135"/>
      <c r="D63" s="136" t="s">
        <v>98</v>
      </c>
      <c r="E63" s="137"/>
      <c r="F63" s="137"/>
      <c r="G63" s="137"/>
      <c r="H63" s="137"/>
      <c r="I63" s="138"/>
      <c r="J63" s="139">
        <f>J266</f>
        <v>0</v>
      </c>
      <c r="K63" s="140"/>
    </row>
    <row r="64" spans="2:47" s="8" customFormat="1" ht="19.899999999999999" customHeight="1">
      <c r="B64" s="134"/>
      <c r="C64" s="135"/>
      <c r="D64" s="136" t="s">
        <v>99</v>
      </c>
      <c r="E64" s="137"/>
      <c r="F64" s="137"/>
      <c r="G64" s="137"/>
      <c r="H64" s="137"/>
      <c r="I64" s="138"/>
      <c r="J64" s="139">
        <f>J385</f>
        <v>0</v>
      </c>
      <c r="K64" s="140"/>
    </row>
    <row r="65" spans="2:12" s="8" customFormat="1" ht="19.899999999999999" customHeight="1">
      <c r="B65" s="134"/>
      <c r="C65" s="135"/>
      <c r="D65" s="136" t="s">
        <v>100</v>
      </c>
      <c r="E65" s="137"/>
      <c r="F65" s="137"/>
      <c r="G65" s="137"/>
      <c r="H65" s="137"/>
      <c r="I65" s="138"/>
      <c r="J65" s="139">
        <f>J409</f>
        <v>0</v>
      </c>
      <c r="K65" s="140"/>
    </row>
    <row r="66" spans="2:12" s="7" customFormat="1" ht="24.95" customHeight="1">
      <c r="B66" s="127"/>
      <c r="C66" s="128"/>
      <c r="D66" s="129" t="s">
        <v>101</v>
      </c>
      <c r="E66" s="130"/>
      <c r="F66" s="130"/>
      <c r="G66" s="130"/>
      <c r="H66" s="130"/>
      <c r="I66" s="131"/>
      <c r="J66" s="132">
        <f>J414</f>
        <v>0</v>
      </c>
      <c r="K66" s="133"/>
    </row>
    <row r="67" spans="2:12" s="8" customFormat="1" ht="19.899999999999999" customHeight="1">
      <c r="B67" s="134"/>
      <c r="C67" s="135"/>
      <c r="D67" s="136" t="s">
        <v>102</v>
      </c>
      <c r="E67" s="137"/>
      <c r="F67" s="137"/>
      <c r="G67" s="137"/>
      <c r="H67" s="137"/>
      <c r="I67" s="138"/>
      <c r="J67" s="139">
        <f>J415</f>
        <v>0</v>
      </c>
      <c r="K67" s="140"/>
    </row>
    <row r="68" spans="2:12" s="8" customFormat="1" ht="19.899999999999999" customHeight="1">
      <c r="B68" s="134"/>
      <c r="C68" s="135"/>
      <c r="D68" s="136" t="s">
        <v>103</v>
      </c>
      <c r="E68" s="137"/>
      <c r="F68" s="137"/>
      <c r="G68" s="137"/>
      <c r="H68" s="137"/>
      <c r="I68" s="138"/>
      <c r="J68" s="139">
        <f>J425</f>
        <v>0</v>
      </c>
      <c r="K68" s="140"/>
    </row>
    <row r="69" spans="2:12" s="7" customFormat="1" ht="24.95" customHeight="1">
      <c r="B69" s="127"/>
      <c r="C69" s="128"/>
      <c r="D69" s="129" t="s">
        <v>104</v>
      </c>
      <c r="E69" s="130"/>
      <c r="F69" s="130"/>
      <c r="G69" s="130"/>
      <c r="H69" s="130"/>
      <c r="I69" s="131"/>
      <c r="J69" s="132">
        <f>J429</f>
        <v>0</v>
      </c>
      <c r="K69" s="133"/>
    </row>
    <row r="70" spans="2:12" s="8" customFormat="1" ht="19.899999999999999" customHeight="1">
      <c r="B70" s="134"/>
      <c r="C70" s="135"/>
      <c r="D70" s="136" t="s">
        <v>105</v>
      </c>
      <c r="E70" s="137"/>
      <c r="F70" s="137"/>
      <c r="G70" s="137"/>
      <c r="H70" s="137"/>
      <c r="I70" s="138"/>
      <c r="J70" s="139">
        <f>J430</f>
        <v>0</v>
      </c>
      <c r="K70" s="140"/>
    </row>
    <row r="71" spans="2:12" s="8" customFormat="1" ht="19.899999999999999" customHeight="1">
      <c r="B71" s="134"/>
      <c r="C71" s="135"/>
      <c r="D71" s="136" t="s">
        <v>106</v>
      </c>
      <c r="E71" s="137"/>
      <c r="F71" s="137"/>
      <c r="G71" s="137"/>
      <c r="H71" s="137"/>
      <c r="I71" s="138"/>
      <c r="J71" s="139">
        <f>J437</f>
        <v>0</v>
      </c>
      <c r="K71" s="140"/>
    </row>
    <row r="72" spans="2:12" s="8" customFormat="1" ht="19.899999999999999" customHeight="1">
      <c r="B72" s="134"/>
      <c r="C72" s="135"/>
      <c r="D72" s="136" t="s">
        <v>107</v>
      </c>
      <c r="E72" s="137"/>
      <c r="F72" s="137"/>
      <c r="G72" s="137"/>
      <c r="H72" s="137"/>
      <c r="I72" s="138"/>
      <c r="J72" s="139">
        <f>J441</f>
        <v>0</v>
      </c>
      <c r="K72" s="140"/>
    </row>
    <row r="73" spans="2:12" s="1" customFormat="1" ht="21.75" customHeight="1">
      <c r="B73" s="37"/>
      <c r="C73" s="38"/>
      <c r="D73" s="38"/>
      <c r="E73" s="38"/>
      <c r="F73" s="38"/>
      <c r="G73" s="38"/>
      <c r="H73" s="38"/>
      <c r="I73" s="98"/>
      <c r="J73" s="38"/>
      <c r="K73" s="41"/>
    </row>
    <row r="74" spans="2:12" s="1" customFormat="1" ht="6.95" customHeight="1">
      <c r="B74" s="52"/>
      <c r="C74" s="53"/>
      <c r="D74" s="53"/>
      <c r="E74" s="53"/>
      <c r="F74" s="53"/>
      <c r="G74" s="53"/>
      <c r="H74" s="53"/>
      <c r="I74" s="119"/>
      <c r="J74" s="53"/>
      <c r="K74" s="54"/>
    </row>
    <row r="78" spans="2:12" s="1" customFormat="1" ht="6.95" customHeight="1">
      <c r="B78" s="55"/>
      <c r="C78" s="56"/>
      <c r="D78" s="56"/>
      <c r="E78" s="56"/>
      <c r="F78" s="56"/>
      <c r="G78" s="56"/>
      <c r="H78" s="56"/>
      <c r="I78" s="120"/>
      <c r="J78" s="56"/>
      <c r="K78" s="56"/>
      <c r="L78" s="37"/>
    </row>
    <row r="79" spans="2:12" s="1" customFormat="1" ht="36.950000000000003" customHeight="1">
      <c r="B79" s="37"/>
      <c r="C79" s="57" t="s">
        <v>108</v>
      </c>
      <c r="L79" s="37"/>
    </row>
    <row r="80" spans="2:12" s="1" customFormat="1" ht="6.95" customHeight="1">
      <c r="B80" s="37"/>
      <c r="L80" s="37"/>
    </row>
    <row r="81" spans="2:65" s="1" customFormat="1" ht="14.45" customHeight="1">
      <c r="B81" s="37"/>
      <c r="C81" s="59" t="s">
        <v>19</v>
      </c>
      <c r="L81" s="37"/>
    </row>
    <row r="82" spans="2:65" s="1" customFormat="1" ht="16.5" customHeight="1">
      <c r="B82" s="37"/>
      <c r="E82" s="323" t="str">
        <f>E7</f>
        <v>X 031 U OŘECHA (OŘEŠSKÁ UL. PŘES PRAŽSKÝ OKRUH) - OPRAVA MOSTU - FINÁLNÍ ETAPA</v>
      </c>
      <c r="F82" s="324"/>
      <c r="G82" s="324"/>
      <c r="H82" s="324"/>
      <c r="L82" s="37"/>
    </row>
    <row r="83" spans="2:65" s="1" customFormat="1" ht="14.45" customHeight="1">
      <c r="B83" s="37"/>
      <c r="C83" s="59" t="s">
        <v>85</v>
      </c>
      <c r="L83" s="37"/>
    </row>
    <row r="84" spans="2:65" s="1" customFormat="1" ht="17.25" customHeight="1">
      <c r="B84" s="37"/>
      <c r="E84" s="299" t="str">
        <f>E9</f>
        <v>01 - OPRAVA MOSTU - FINÁLNÍ ETAPA</v>
      </c>
      <c r="F84" s="325"/>
      <c r="G84" s="325"/>
      <c r="H84" s="325"/>
      <c r="L84" s="37"/>
    </row>
    <row r="85" spans="2:65" s="1" customFormat="1" ht="6.95" customHeight="1">
      <c r="B85" s="37"/>
      <c r="L85" s="37"/>
    </row>
    <row r="86" spans="2:65" s="1" customFormat="1" ht="18" customHeight="1">
      <c r="B86" s="37"/>
      <c r="C86" s="59" t="s">
        <v>23</v>
      </c>
      <c r="F86" s="141" t="str">
        <f>F12</f>
        <v xml:space="preserve"> </v>
      </c>
      <c r="I86" s="142" t="s">
        <v>25</v>
      </c>
      <c r="J86" s="63">
        <f>IF(J12="","",J12)</f>
        <v>43207</v>
      </c>
      <c r="L86" s="37"/>
    </row>
    <row r="87" spans="2:65" s="1" customFormat="1" ht="6.95" customHeight="1">
      <c r="B87" s="37"/>
      <c r="L87" s="37"/>
    </row>
    <row r="88" spans="2:65" s="1" customFormat="1">
      <c r="B88" s="37"/>
      <c r="C88" s="59" t="s">
        <v>26</v>
      </c>
      <c r="F88" s="141" t="str">
        <f>E15</f>
        <v xml:space="preserve"> </v>
      </c>
      <c r="I88" s="142" t="s">
        <v>31</v>
      </c>
      <c r="J88" s="141" t="str">
        <f>E21</f>
        <v xml:space="preserve"> </v>
      </c>
      <c r="L88" s="37"/>
    </row>
    <row r="89" spans="2:65" s="1" customFormat="1" ht="14.45" customHeight="1">
      <c r="B89" s="37"/>
      <c r="C89" s="59" t="s">
        <v>29</v>
      </c>
      <c r="F89" s="141" t="str">
        <f>IF(E18="","",E18)</f>
        <v/>
      </c>
      <c r="L89" s="37"/>
    </row>
    <row r="90" spans="2:65" s="1" customFormat="1" ht="10.35" customHeight="1">
      <c r="B90" s="37"/>
      <c r="L90" s="37"/>
    </row>
    <row r="91" spans="2:65" s="9" customFormat="1" ht="29.25" customHeight="1">
      <c r="B91" s="143"/>
      <c r="C91" s="144" t="s">
        <v>109</v>
      </c>
      <c r="D91" s="145" t="s">
        <v>53</v>
      </c>
      <c r="E91" s="145" t="s">
        <v>49</v>
      </c>
      <c r="F91" s="145" t="s">
        <v>110</v>
      </c>
      <c r="G91" s="145" t="s">
        <v>111</v>
      </c>
      <c r="H91" s="145" t="s">
        <v>112</v>
      </c>
      <c r="I91" s="146" t="s">
        <v>113</v>
      </c>
      <c r="J91" s="145" t="s">
        <v>89</v>
      </c>
      <c r="K91" s="147" t="s">
        <v>114</v>
      </c>
      <c r="L91" s="143"/>
      <c r="M91" s="69" t="s">
        <v>115</v>
      </c>
      <c r="N91" s="70" t="s">
        <v>38</v>
      </c>
      <c r="O91" s="70" t="s">
        <v>116</v>
      </c>
      <c r="P91" s="70" t="s">
        <v>117</v>
      </c>
      <c r="Q91" s="70" t="s">
        <v>118</v>
      </c>
      <c r="R91" s="70" t="s">
        <v>119</v>
      </c>
      <c r="S91" s="70" t="s">
        <v>120</v>
      </c>
      <c r="T91" s="71" t="s">
        <v>121</v>
      </c>
    </row>
    <row r="92" spans="2:65" s="1" customFormat="1" ht="29.25" customHeight="1">
      <c r="B92" s="37"/>
      <c r="C92" s="73" t="s">
        <v>90</v>
      </c>
      <c r="J92" s="148">
        <f>BK92</f>
        <v>0</v>
      </c>
      <c r="L92" s="37"/>
      <c r="M92" s="72"/>
      <c r="N92" s="64"/>
      <c r="O92" s="64"/>
      <c r="P92" s="149">
        <f>P93+P414+P429</f>
        <v>0</v>
      </c>
      <c r="Q92" s="64"/>
      <c r="R92" s="149">
        <f>R93+R414+R429</f>
        <v>721.73552397000003</v>
      </c>
      <c r="S92" s="64"/>
      <c r="T92" s="150">
        <f>T93+T414+T429</f>
        <v>684.1748399999999</v>
      </c>
      <c r="AT92" s="21" t="s">
        <v>67</v>
      </c>
      <c r="AU92" s="21" t="s">
        <v>91</v>
      </c>
      <c r="BK92" s="151">
        <f>BK93+BK414+BK429</f>
        <v>0</v>
      </c>
    </row>
    <row r="93" spans="2:65" s="10" customFormat="1" ht="37.35" customHeight="1">
      <c r="B93" s="152"/>
      <c r="D93" s="153" t="s">
        <v>67</v>
      </c>
      <c r="E93" s="154" t="s">
        <v>122</v>
      </c>
      <c r="F93" s="154" t="s">
        <v>123</v>
      </c>
      <c r="I93" s="155"/>
      <c r="J93" s="156">
        <f>BK93</f>
        <v>0</v>
      </c>
      <c r="L93" s="152"/>
      <c r="M93" s="157"/>
      <c r="N93" s="158"/>
      <c r="O93" s="158"/>
      <c r="P93" s="159">
        <f>P94+P128+P178+P222+P255+P266+P385+P409</f>
        <v>0</v>
      </c>
      <c r="Q93" s="158"/>
      <c r="R93" s="159">
        <f>R94+R128+R178+R222+R255+R266+R385+R409</f>
        <v>715.95386067000004</v>
      </c>
      <c r="S93" s="158"/>
      <c r="T93" s="160">
        <f>T94+T128+T178+T222+T255+T266+T385+T409</f>
        <v>682.30283999999995</v>
      </c>
      <c r="AR93" s="153" t="s">
        <v>76</v>
      </c>
      <c r="AT93" s="161" t="s">
        <v>67</v>
      </c>
      <c r="AU93" s="161" t="s">
        <v>68</v>
      </c>
      <c r="AY93" s="153" t="s">
        <v>124</v>
      </c>
      <c r="BK93" s="162">
        <f>BK94+BK128+BK178+BK222+BK255+BK266+BK385+BK409</f>
        <v>0</v>
      </c>
    </row>
    <row r="94" spans="2:65" s="10" customFormat="1" ht="19.899999999999999" customHeight="1">
      <c r="B94" s="152"/>
      <c r="D94" s="153" t="s">
        <v>67</v>
      </c>
      <c r="E94" s="163" t="s">
        <v>76</v>
      </c>
      <c r="F94" s="163" t="s">
        <v>125</v>
      </c>
      <c r="I94" s="155"/>
      <c r="J94" s="164">
        <f>BK94</f>
        <v>0</v>
      </c>
      <c r="L94" s="152"/>
      <c r="M94" s="157"/>
      <c r="N94" s="158"/>
      <c r="O94" s="158"/>
      <c r="P94" s="159">
        <f>SUM(P95:P127)</f>
        <v>0</v>
      </c>
      <c r="Q94" s="158"/>
      <c r="R94" s="159">
        <f>SUM(R95:R127)</f>
        <v>0.20951999999999998</v>
      </c>
      <c r="S94" s="158"/>
      <c r="T94" s="160">
        <f>SUM(T95:T127)</f>
        <v>294.01399999999995</v>
      </c>
      <c r="AR94" s="153" t="s">
        <v>76</v>
      </c>
      <c r="AT94" s="161" t="s">
        <v>67</v>
      </c>
      <c r="AU94" s="161" t="s">
        <v>76</v>
      </c>
      <c r="AY94" s="153" t="s">
        <v>124</v>
      </c>
      <c r="BK94" s="162">
        <f>SUM(BK95:BK127)</f>
        <v>0</v>
      </c>
    </row>
    <row r="95" spans="2:65" s="1" customFormat="1" ht="38.25" customHeight="1">
      <c r="B95" s="165"/>
      <c r="C95" s="166" t="s">
        <v>76</v>
      </c>
      <c r="D95" s="166" t="s">
        <v>126</v>
      </c>
      <c r="E95" s="167" t="s">
        <v>127</v>
      </c>
      <c r="F95" s="168" t="s">
        <v>128</v>
      </c>
      <c r="G95" s="169" t="s">
        <v>129</v>
      </c>
      <c r="H95" s="170">
        <v>468</v>
      </c>
      <c r="I95" s="171"/>
      <c r="J95" s="172">
        <f>ROUND(I95*H95,2)</f>
        <v>0</v>
      </c>
      <c r="K95" s="168" t="s">
        <v>130</v>
      </c>
      <c r="L95" s="37"/>
      <c r="M95" s="173" t="s">
        <v>5</v>
      </c>
      <c r="N95" s="174" t="s">
        <v>39</v>
      </c>
      <c r="O95" s="38"/>
      <c r="P95" s="175">
        <f>O95*H95</f>
        <v>0</v>
      </c>
      <c r="Q95" s="175">
        <v>5.0000000000000002E-5</v>
      </c>
      <c r="R95" s="175">
        <f>Q95*H95</f>
        <v>2.3400000000000001E-2</v>
      </c>
      <c r="S95" s="175">
        <v>7.6999999999999999E-2</v>
      </c>
      <c r="T95" s="176">
        <f>S95*H95</f>
        <v>36.036000000000001</v>
      </c>
      <c r="AR95" s="21" t="s">
        <v>131</v>
      </c>
      <c r="AT95" s="21" t="s">
        <v>126</v>
      </c>
      <c r="AU95" s="21" t="s">
        <v>78</v>
      </c>
      <c r="AY95" s="21" t="s">
        <v>124</v>
      </c>
      <c r="BE95" s="177">
        <f>IF(N95="základní",J95,0)</f>
        <v>0</v>
      </c>
      <c r="BF95" s="177">
        <f>IF(N95="snížená",J95,0)</f>
        <v>0</v>
      </c>
      <c r="BG95" s="177">
        <f>IF(N95="zákl. přenesená",J95,0)</f>
        <v>0</v>
      </c>
      <c r="BH95" s="177">
        <f>IF(N95="sníž. přenesená",J95,0)</f>
        <v>0</v>
      </c>
      <c r="BI95" s="177">
        <f>IF(N95="nulová",J95,0)</f>
        <v>0</v>
      </c>
      <c r="BJ95" s="21" t="s">
        <v>76</v>
      </c>
      <c r="BK95" s="177">
        <f>ROUND(I95*H95,2)</f>
        <v>0</v>
      </c>
      <c r="BL95" s="21" t="s">
        <v>131</v>
      </c>
      <c r="BM95" s="21" t="s">
        <v>132</v>
      </c>
    </row>
    <row r="96" spans="2:65" s="1" customFormat="1" ht="216">
      <c r="B96" s="37"/>
      <c r="D96" s="178" t="s">
        <v>133</v>
      </c>
      <c r="F96" s="179" t="s">
        <v>134</v>
      </c>
      <c r="I96" s="180"/>
      <c r="L96" s="37"/>
      <c r="M96" s="181"/>
      <c r="N96" s="38"/>
      <c r="O96" s="38"/>
      <c r="P96" s="38"/>
      <c r="Q96" s="38"/>
      <c r="R96" s="38"/>
      <c r="S96" s="38"/>
      <c r="T96" s="66"/>
      <c r="AT96" s="21" t="s">
        <v>133</v>
      </c>
      <c r="AU96" s="21" t="s">
        <v>78</v>
      </c>
    </row>
    <row r="97" spans="2:65" s="1" customFormat="1" ht="40.5">
      <c r="B97" s="37"/>
      <c r="D97" s="178" t="s">
        <v>135</v>
      </c>
      <c r="F97" s="179" t="s">
        <v>136</v>
      </c>
      <c r="I97" s="180"/>
      <c r="L97" s="37"/>
      <c r="M97" s="181"/>
      <c r="N97" s="38"/>
      <c r="O97" s="38"/>
      <c r="P97" s="38"/>
      <c r="Q97" s="38"/>
      <c r="R97" s="38"/>
      <c r="S97" s="38"/>
      <c r="T97" s="66"/>
      <c r="AT97" s="21" t="s">
        <v>135</v>
      </c>
      <c r="AU97" s="21" t="s">
        <v>78</v>
      </c>
    </row>
    <row r="98" spans="2:65" s="11" customFormat="1" ht="13.5">
      <c r="B98" s="182"/>
      <c r="D98" s="178" t="s">
        <v>137</v>
      </c>
      <c r="E98" s="183" t="s">
        <v>5</v>
      </c>
      <c r="F98" s="184" t="s">
        <v>138</v>
      </c>
      <c r="H98" s="185">
        <v>468</v>
      </c>
      <c r="I98" s="186"/>
      <c r="L98" s="182"/>
      <c r="M98" s="187"/>
      <c r="N98" s="188"/>
      <c r="O98" s="188"/>
      <c r="P98" s="188"/>
      <c r="Q98" s="188"/>
      <c r="R98" s="188"/>
      <c r="S98" s="188"/>
      <c r="T98" s="189"/>
      <c r="AT98" s="183" t="s">
        <v>137</v>
      </c>
      <c r="AU98" s="183" t="s">
        <v>78</v>
      </c>
      <c r="AV98" s="11" t="s">
        <v>78</v>
      </c>
      <c r="AW98" s="11" t="s">
        <v>32</v>
      </c>
      <c r="AX98" s="11" t="s">
        <v>76</v>
      </c>
      <c r="AY98" s="183" t="s">
        <v>124</v>
      </c>
    </row>
    <row r="99" spans="2:65" s="1" customFormat="1" ht="38.25" customHeight="1">
      <c r="B99" s="165"/>
      <c r="C99" s="166" t="s">
        <v>78</v>
      </c>
      <c r="D99" s="166" t="s">
        <v>126</v>
      </c>
      <c r="E99" s="167" t="s">
        <v>139</v>
      </c>
      <c r="F99" s="168" t="s">
        <v>140</v>
      </c>
      <c r="G99" s="169" t="s">
        <v>129</v>
      </c>
      <c r="H99" s="170">
        <v>468</v>
      </c>
      <c r="I99" s="171"/>
      <c r="J99" s="172">
        <f>ROUND(I99*H99,2)</f>
        <v>0</v>
      </c>
      <c r="K99" s="168" t="s">
        <v>130</v>
      </c>
      <c r="L99" s="37"/>
      <c r="M99" s="173" t="s">
        <v>5</v>
      </c>
      <c r="N99" s="174" t="s">
        <v>39</v>
      </c>
      <c r="O99" s="38"/>
      <c r="P99" s="175">
        <f>O99*H99</f>
        <v>0</v>
      </c>
      <c r="Q99" s="175">
        <v>1.2999999999999999E-4</v>
      </c>
      <c r="R99" s="175">
        <f>Q99*H99</f>
        <v>6.0839999999999991E-2</v>
      </c>
      <c r="S99" s="175">
        <v>0.25600000000000001</v>
      </c>
      <c r="T99" s="176">
        <f>S99*H99</f>
        <v>119.80800000000001</v>
      </c>
      <c r="AR99" s="21" t="s">
        <v>131</v>
      </c>
      <c r="AT99" s="21" t="s">
        <v>126</v>
      </c>
      <c r="AU99" s="21" t="s">
        <v>78</v>
      </c>
      <c r="AY99" s="21" t="s">
        <v>124</v>
      </c>
      <c r="BE99" s="177">
        <f>IF(N99="základní",J99,0)</f>
        <v>0</v>
      </c>
      <c r="BF99" s="177">
        <f>IF(N99="snížená",J99,0)</f>
        <v>0</v>
      </c>
      <c r="BG99" s="177">
        <f>IF(N99="zákl. přenesená",J99,0)</f>
        <v>0</v>
      </c>
      <c r="BH99" s="177">
        <f>IF(N99="sníž. přenesená",J99,0)</f>
        <v>0</v>
      </c>
      <c r="BI99" s="177">
        <f>IF(N99="nulová",J99,0)</f>
        <v>0</v>
      </c>
      <c r="BJ99" s="21" t="s">
        <v>76</v>
      </c>
      <c r="BK99" s="177">
        <f>ROUND(I99*H99,2)</f>
        <v>0</v>
      </c>
      <c r="BL99" s="21" t="s">
        <v>131</v>
      </c>
      <c r="BM99" s="21" t="s">
        <v>141</v>
      </c>
    </row>
    <row r="100" spans="2:65" s="1" customFormat="1" ht="216">
      <c r="B100" s="37"/>
      <c r="D100" s="178" t="s">
        <v>133</v>
      </c>
      <c r="F100" s="179" t="s">
        <v>134</v>
      </c>
      <c r="I100" s="180"/>
      <c r="L100" s="37"/>
      <c r="M100" s="181"/>
      <c r="N100" s="38"/>
      <c r="O100" s="38"/>
      <c r="P100" s="38"/>
      <c r="Q100" s="38"/>
      <c r="R100" s="38"/>
      <c r="S100" s="38"/>
      <c r="T100" s="66"/>
      <c r="AT100" s="21" t="s">
        <v>133</v>
      </c>
      <c r="AU100" s="21" t="s">
        <v>78</v>
      </c>
    </row>
    <row r="101" spans="2:65" s="1" customFormat="1" ht="27">
      <c r="B101" s="37"/>
      <c r="D101" s="178" t="s">
        <v>135</v>
      </c>
      <c r="F101" s="179" t="s">
        <v>142</v>
      </c>
      <c r="I101" s="180"/>
      <c r="L101" s="37"/>
      <c r="M101" s="181"/>
      <c r="N101" s="38"/>
      <c r="O101" s="38"/>
      <c r="P101" s="38"/>
      <c r="Q101" s="38"/>
      <c r="R101" s="38"/>
      <c r="S101" s="38"/>
      <c r="T101" s="66"/>
      <c r="AT101" s="21" t="s">
        <v>135</v>
      </c>
      <c r="AU101" s="21" t="s">
        <v>78</v>
      </c>
    </row>
    <row r="102" spans="2:65" s="11" customFormat="1" ht="13.5">
      <c r="B102" s="182"/>
      <c r="D102" s="178" t="s">
        <v>137</v>
      </c>
      <c r="E102" s="183" t="s">
        <v>5</v>
      </c>
      <c r="F102" s="184" t="s">
        <v>143</v>
      </c>
      <c r="H102" s="185">
        <v>468</v>
      </c>
      <c r="I102" s="186"/>
      <c r="L102" s="182"/>
      <c r="M102" s="187"/>
      <c r="N102" s="188"/>
      <c r="O102" s="188"/>
      <c r="P102" s="188"/>
      <c r="Q102" s="188"/>
      <c r="R102" s="188"/>
      <c r="S102" s="188"/>
      <c r="T102" s="189"/>
      <c r="AT102" s="183" t="s">
        <v>137</v>
      </c>
      <c r="AU102" s="183" t="s">
        <v>78</v>
      </c>
      <c r="AV102" s="11" t="s">
        <v>78</v>
      </c>
      <c r="AW102" s="11" t="s">
        <v>32</v>
      </c>
      <c r="AX102" s="11" t="s">
        <v>76</v>
      </c>
      <c r="AY102" s="183" t="s">
        <v>124</v>
      </c>
    </row>
    <row r="103" spans="2:65" s="1" customFormat="1" ht="38.25" customHeight="1">
      <c r="B103" s="165"/>
      <c r="C103" s="166" t="s">
        <v>144</v>
      </c>
      <c r="D103" s="166" t="s">
        <v>126</v>
      </c>
      <c r="E103" s="167" t="s">
        <v>145</v>
      </c>
      <c r="F103" s="168" t="s">
        <v>146</v>
      </c>
      <c r="G103" s="169" t="s">
        <v>129</v>
      </c>
      <c r="H103" s="170">
        <v>608</v>
      </c>
      <c r="I103" s="171"/>
      <c r="J103" s="172">
        <f>ROUND(I103*H103,2)</f>
        <v>0</v>
      </c>
      <c r="K103" s="168" t="s">
        <v>130</v>
      </c>
      <c r="L103" s="37"/>
      <c r="M103" s="173" t="s">
        <v>5</v>
      </c>
      <c r="N103" s="174" t="s">
        <v>39</v>
      </c>
      <c r="O103" s="38"/>
      <c r="P103" s="175">
        <f>O103*H103</f>
        <v>0</v>
      </c>
      <c r="Q103" s="175">
        <v>6.0000000000000002E-5</v>
      </c>
      <c r="R103" s="175">
        <f>Q103*H103</f>
        <v>3.6479999999999999E-2</v>
      </c>
      <c r="S103" s="175">
        <v>7.6999999999999999E-2</v>
      </c>
      <c r="T103" s="176">
        <f>S103*H103</f>
        <v>46.816000000000003</v>
      </c>
      <c r="AR103" s="21" t="s">
        <v>131</v>
      </c>
      <c r="AT103" s="21" t="s">
        <v>126</v>
      </c>
      <c r="AU103" s="21" t="s">
        <v>78</v>
      </c>
      <c r="AY103" s="21" t="s">
        <v>124</v>
      </c>
      <c r="BE103" s="177">
        <f>IF(N103="základní",J103,0)</f>
        <v>0</v>
      </c>
      <c r="BF103" s="177">
        <f>IF(N103="snížená",J103,0)</f>
        <v>0</v>
      </c>
      <c r="BG103" s="177">
        <f>IF(N103="zákl. přenesená",J103,0)</f>
        <v>0</v>
      </c>
      <c r="BH103" s="177">
        <f>IF(N103="sníž. přenesená",J103,0)</f>
        <v>0</v>
      </c>
      <c r="BI103" s="177">
        <f>IF(N103="nulová",J103,0)</f>
        <v>0</v>
      </c>
      <c r="BJ103" s="21" t="s">
        <v>76</v>
      </c>
      <c r="BK103" s="177">
        <f>ROUND(I103*H103,2)</f>
        <v>0</v>
      </c>
      <c r="BL103" s="21" t="s">
        <v>131</v>
      </c>
      <c r="BM103" s="21" t="s">
        <v>147</v>
      </c>
    </row>
    <row r="104" spans="2:65" s="1" customFormat="1" ht="216">
      <c r="B104" s="37"/>
      <c r="D104" s="178" t="s">
        <v>133</v>
      </c>
      <c r="F104" s="179" t="s">
        <v>148</v>
      </c>
      <c r="I104" s="180"/>
      <c r="L104" s="37"/>
      <c r="M104" s="181"/>
      <c r="N104" s="38"/>
      <c r="O104" s="38"/>
      <c r="P104" s="38"/>
      <c r="Q104" s="38"/>
      <c r="R104" s="38"/>
      <c r="S104" s="38"/>
      <c r="T104" s="66"/>
      <c r="AT104" s="21" t="s">
        <v>133</v>
      </c>
      <c r="AU104" s="21" t="s">
        <v>78</v>
      </c>
    </row>
    <row r="105" spans="2:65" s="1" customFormat="1" ht="27">
      <c r="B105" s="37"/>
      <c r="D105" s="178" t="s">
        <v>135</v>
      </c>
      <c r="F105" s="179" t="s">
        <v>149</v>
      </c>
      <c r="I105" s="180"/>
      <c r="L105" s="37"/>
      <c r="M105" s="181"/>
      <c r="N105" s="38"/>
      <c r="O105" s="38"/>
      <c r="P105" s="38"/>
      <c r="Q105" s="38"/>
      <c r="R105" s="38"/>
      <c r="S105" s="38"/>
      <c r="T105" s="66"/>
      <c r="AT105" s="21" t="s">
        <v>135</v>
      </c>
      <c r="AU105" s="21" t="s">
        <v>78</v>
      </c>
    </row>
    <row r="106" spans="2:65" s="11" customFormat="1" ht="13.5">
      <c r="B106" s="182"/>
      <c r="D106" s="178" t="s">
        <v>137</v>
      </c>
      <c r="E106" s="183" t="s">
        <v>5</v>
      </c>
      <c r="F106" s="184" t="s">
        <v>150</v>
      </c>
      <c r="H106" s="185">
        <v>608</v>
      </c>
      <c r="I106" s="186"/>
      <c r="L106" s="182"/>
      <c r="M106" s="187"/>
      <c r="N106" s="188"/>
      <c r="O106" s="188"/>
      <c r="P106" s="188"/>
      <c r="Q106" s="188"/>
      <c r="R106" s="188"/>
      <c r="S106" s="188"/>
      <c r="T106" s="189"/>
      <c r="AT106" s="183" t="s">
        <v>137</v>
      </c>
      <c r="AU106" s="183" t="s">
        <v>78</v>
      </c>
      <c r="AV106" s="11" t="s">
        <v>78</v>
      </c>
      <c r="AW106" s="11" t="s">
        <v>32</v>
      </c>
      <c r="AX106" s="11" t="s">
        <v>76</v>
      </c>
      <c r="AY106" s="183" t="s">
        <v>124</v>
      </c>
    </row>
    <row r="107" spans="2:65" s="1" customFormat="1" ht="38.25" customHeight="1">
      <c r="B107" s="165"/>
      <c r="C107" s="166" t="s">
        <v>131</v>
      </c>
      <c r="D107" s="166" t="s">
        <v>126</v>
      </c>
      <c r="E107" s="167" t="s">
        <v>151</v>
      </c>
      <c r="F107" s="168" t="s">
        <v>152</v>
      </c>
      <c r="G107" s="169" t="s">
        <v>129</v>
      </c>
      <c r="H107" s="170">
        <v>608</v>
      </c>
      <c r="I107" s="171"/>
      <c r="J107" s="172">
        <f>ROUND(I107*H107,2)</f>
        <v>0</v>
      </c>
      <c r="K107" s="168" t="s">
        <v>130</v>
      </c>
      <c r="L107" s="37"/>
      <c r="M107" s="173" t="s">
        <v>5</v>
      </c>
      <c r="N107" s="174" t="s">
        <v>39</v>
      </c>
      <c r="O107" s="38"/>
      <c r="P107" s="175">
        <f>O107*H107</f>
        <v>0</v>
      </c>
      <c r="Q107" s="175">
        <v>1E-4</v>
      </c>
      <c r="R107" s="175">
        <f>Q107*H107</f>
        <v>6.08E-2</v>
      </c>
      <c r="S107" s="175">
        <v>0.128</v>
      </c>
      <c r="T107" s="176">
        <f>S107*H107</f>
        <v>77.823999999999998</v>
      </c>
      <c r="AR107" s="21" t="s">
        <v>131</v>
      </c>
      <c r="AT107" s="21" t="s">
        <v>126</v>
      </c>
      <c r="AU107" s="21" t="s">
        <v>78</v>
      </c>
      <c r="AY107" s="21" t="s">
        <v>124</v>
      </c>
      <c r="BE107" s="177">
        <f>IF(N107="základní",J107,0)</f>
        <v>0</v>
      </c>
      <c r="BF107" s="177">
        <f>IF(N107="snížená",J107,0)</f>
        <v>0</v>
      </c>
      <c r="BG107" s="177">
        <f>IF(N107="zákl. přenesená",J107,0)</f>
        <v>0</v>
      </c>
      <c r="BH107" s="177">
        <f>IF(N107="sníž. přenesená",J107,0)</f>
        <v>0</v>
      </c>
      <c r="BI107" s="177">
        <f>IF(N107="nulová",J107,0)</f>
        <v>0</v>
      </c>
      <c r="BJ107" s="21" t="s">
        <v>76</v>
      </c>
      <c r="BK107" s="177">
        <f>ROUND(I107*H107,2)</f>
        <v>0</v>
      </c>
      <c r="BL107" s="21" t="s">
        <v>131</v>
      </c>
      <c r="BM107" s="21" t="s">
        <v>153</v>
      </c>
    </row>
    <row r="108" spans="2:65" s="1" customFormat="1" ht="216">
      <c r="B108" s="37"/>
      <c r="D108" s="178" t="s">
        <v>133</v>
      </c>
      <c r="F108" s="179" t="s">
        <v>148</v>
      </c>
      <c r="I108" s="180"/>
      <c r="L108" s="37"/>
      <c r="M108" s="181"/>
      <c r="N108" s="38"/>
      <c r="O108" s="38"/>
      <c r="P108" s="38"/>
      <c r="Q108" s="38"/>
      <c r="R108" s="38"/>
      <c r="S108" s="38"/>
      <c r="T108" s="66"/>
      <c r="AT108" s="21" t="s">
        <v>133</v>
      </c>
      <c r="AU108" s="21" t="s">
        <v>78</v>
      </c>
    </row>
    <row r="109" spans="2:65" s="1" customFormat="1" ht="27">
      <c r="B109" s="37"/>
      <c r="D109" s="178" t="s">
        <v>135</v>
      </c>
      <c r="F109" s="179" t="s">
        <v>154</v>
      </c>
      <c r="I109" s="180"/>
      <c r="L109" s="37"/>
      <c r="M109" s="181"/>
      <c r="N109" s="38"/>
      <c r="O109" s="38"/>
      <c r="P109" s="38"/>
      <c r="Q109" s="38"/>
      <c r="R109" s="38"/>
      <c r="S109" s="38"/>
      <c r="T109" s="66"/>
      <c r="AT109" s="21" t="s">
        <v>135</v>
      </c>
      <c r="AU109" s="21" t="s">
        <v>78</v>
      </c>
    </row>
    <row r="110" spans="2:65" s="11" customFormat="1" ht="13.5">
      <c r="B110" s="182"/>
      <c r="D110" s="178" t="s">
        <v>137</v>
      </c>
      <c r="E110" s="183" t="s">
        <v>5</v>
      </c>
      <c r="F110" s="184" t="s">
        <v>150</v>
      </c>
      <c r="H110" s="185">
        <v>608</v>
      </c>
      <c r="I110" s="186"/>
      <c r="L110" s="182"/>
      <c r="M110" s="187"/>
      <c r="N110" s="188"/>
      <c r="O110" s="188"/>
      <c r="P110" s="188"/>
      <c r="Q110" s="188"/>
      <c r="R110" s="188"/>
      <c r="S110" s="188"/>
      <c r="T110" s="189"/>
      <c r="AT110" s="183" t="s">
        <v>137</v>
      </c>
      <c r="AU110" s="183" t="s">
        <v>78</v>
      </c>
      <c r="AV110" s="11" t="s">
        <v>78</v>
      </c>
      <c r="AW110" s="11" t="s">
        <v>32</v>
      </c>
      <c r="AX110" s="11" t="s">
        <v>76</v>
      </c>
      <c r="AY110" s="183" t="s">
        <v>124</v>
      </c>
    </row>
    <row r="111" spans="2:65" s="1" customFormat="1" ht="38.25" customHeight="1">
      <c r="B111" s="165"/>
      <c r="C111" s="166" t="s">
        <v>155</v>
      </c>
      <c r="D111" s="166" t="s">
        <v>126</v>
      </c>
      <c r="E111" s="167" t="s">
        <v>156</v>
      </c>
      <c r="F111" s="168" t="s">
        <v>157</v>
      </c>
      <c r="G111" s="169" t="s">
        <v>158</v>
      </c>
      <c r="H111" s="170">
        <v>66</v>
      </c>
      <c r="I111" s="171"/>
      <c r="J111" s="172">
        <f>ROUND(I111*H111,2)</f>
        <v>0</v>
      </c>
      <c r="K111" s="168" t="s">
        <v>130</v>
      </c>
      <c r="L111" s="37"/>
      <c r="M111" s="173" t="s">
        <v>5</v>
      </c>
      <c r="N111" s="174" t="s">
        <v>39</v>
      </c>
      <c r="O111" s="38"/>
      <c r="P111" s="175">
        <f>O111*H111</f>
        <v>0</v>
      </c>
      <c r="Q111" s="175">
        <v>0</v>
      </c>
      <c r="R111" s="175">
        <f>Q111*H111</f>
        <v>0</v>
      </c>
      <c r="S111" s="175">
        <v>0.20499999999999999</v>
      </c>
      <c r="T111" s="176">
        <f>S111*H111</f>
        <v>13.53</v>
      </c>
      <c r="AR111" s="21" t="s">
        <v>131</v>
      </c>
      <c r="AT111" s="21" t="s">
        <v>126</v>
      </c>
      <c r="AU111" s="21" t="s">
        <v>78</v>
      </c>
      <c r="AY111" s="21" t="s">
        <v>124</v>
      </c>
      <c r="BE111" s="177">
        <f>IF(N111="základní",J111,0)</f>
        <v>0</v>
      </c>
      <c r="BF111" s="177">
        <f>IF(N111="snížená",J111,0)</f>
        <v>0</v>
      </c>
      <c r="BG111" s="177">
        <f>IF(N111="zákl. přenesená",J111,0)</f>
        <v>0</v>
      </c>
      <c r="BH111" s="177">
        <f>IF(N111="sníž. přenesená",J111,0)</f>
        <v>0</v>
      </c>
      <c r="BI111" s="177">
        <f>IF(N111="nulová",J111,0)</f>
        <v>0</v>
      </c>
      <c r="BJ111" s="21" t="s">
        <v>76</v>
      </c>
      <c r="BK111" s="177">
        <f>ROUND(I111*H111,2)</f>
        <v>0</v>
      </c>
      <c r="BL111" s="21" t="s">
        <v>131</v>
      </c>
      <c r="BM111" s="21" t="s">
        <v>159</v>
      </c>
    </row>
    <row r="112" spans="2:65" s="1" customFormat="1" ht="148.5">
      <c r="B112" s="37"/>
      <c r="D112" s="178" t="s">
        <v>133</v>
      </c>
      <c r="F112" s="179" t="s">
        <v>160</v>
      </c>
      <c r="I112" s="180"/>
      <c r="L112" s="37"/>
      <c r="M112" s="181"/>
      <c r="N112" s="38"/>
      <c r="O112" s="38"/>
      <c r="P112" s="38"/>
      <c r="Q112" s="38"/>
      <c r="R112" s="38"/>
      <c r="S112" s="38"/>
      <c r="T112" s="66"/>
      <c r="AT112" s="21" t="s">
        <v>133</v>
      </c>
      <c r="AU112" s="21" t="s">
        <v>78</v>
      </c>
    </row>
    <row r="113" spans="2:65" s="1" customFormat="1" ht="40.5">
      <c r="B113" s="37"/>
      <c r="D113" s="178" t="s">
        <v>135</v>
      </c>
      <c r="F113" s="179" t="s">
        <v>161</v>
      </c>
      <c r="I113" s="180"/>
      <c r="L113" s="37"/>
      <c r="M113" s="181"/>
      <c r="N113" s="38"/>
      <c r="O113" s="38"/>
      <c r="P113" s="38"/>
      <c r="Q113" s="38"/>
      <c r="R113" s="38"/>
      <c r="S113" s="38"/>
      <c r="T113" s="66"/>
      <c r="AT113" s="21" t="s">
        <v>135</v>
      </c>
      <c r="AU113" s="21" t="s">
        <v>78</v>
      </c>
    </row>
    <row r="114" spans="2:65" s="11" customFormat="1" ht="13.5">
      <c r="B114" s="182"/>
      <c r="D114" s="178" t="s">
        <v>137</v>
      </c>
      <c r="E114" s="183" t="s">
        <v>5</v>
      </c>
      <c r="F114" s="184" t="s">
        <v>162</v>
      </c>
      <c r="H114" s="185">
        <v>66</v>
      </c>
      <c r="I114" s="186"/>
      <c r="L114" s="182"/>
      <c r="M114" s="187"/>
      <c r="N114" s="188"/>
      <c r="O114" s="188"/>
      <c r="P114" s="188"/>
      <c r="Q114" s="188"/>
      <c r="R114" s="188"/>
      <c r="S114" s="188"/>
      <c r="T114" s="189"/>
      <c r="AT114" s="183" t="s">
        <v>137</v>
      </c>
      <c r="AU114" s="183" t="s">
        <v>78</v>
      </c>
      <c r="AV114" s="11" t="s">
        <v>78</v>
      </c>
      <c r="AW114" s="11" t="s">
        <v>32</v>
      </c>
      <c r="AX114" s="11" t="s">
        <v>76</v>
      </c>
      <c r="AY114" s="183" t="s">
        <v>124</v>
      </c>
    </row>
    <row r="115" spans="2:65" s="1" customFormat="1" ht="25.5" customHeight="1">
      <c r="B115" s="165"/>
      <c r="C115" s="166" t="s">
        <v>163</v>
      </c>
      <c r="D115" s="166" t="s">
        <v>126</v>
      </c>
      <c r="E115" s="167" t="s">
        <v>164</v>
      </c>
      <c r="F115" s="168" t="s">
        <v>165</v>
      </c>
      <c r="G115" s="169" t="s">
        <v>166</v>
      </c>
      <c r="H115" s="170">
        <v>242.61</v>
      </c>
      <c r="I115" s="171"/>
      <c r="J115" s="172">
        <f>ROUND(I115*H115,2)</f>
        <v>0</v>
      </c>
      <c r="K115" s="168" t="s">
        <v>130</v>
      </c>
      <c r="L115" s="37"/>
      <c r="M115" s="173" t="s">
        <v>5</v>
      </c>
      <c r="N115" s="174" t="s">
        <v>39</v>
      </c>
      <c r="O115" s="38"/>
      <c r="P115" s="175">
        <f>O115*H115</f>
        <v>0</v>
      </c>
      <c r="Q115" s="175">
        <v>0</v>
      </c>
      <c r="R115" s="175">
        <f>Q115*H115</f>
        <v>0</v>
      </c>
      <c r="S115" s="175">
        <v>0</v>
      </c>
      <c r="T115" s="176">
        <f>S115*H115</f>
        <v>0</v>
      </c>
      <c r="AR115" s="21" t="s">
        <v>131</v>
      </c>
      <c r="AT115" s="21" t="s">
        <v>126</v>
      </c>
      <c r="AU115" s="21" t="s">
        <v>78</v>
      </c>
      <c r="AY115" s="21" t="s">
        <v>124</v>
      </c>
      <c r="BE115" s="177">
        <f>IF(N115="základní",J115,0)</f>
        <v>0</v>
      </c>
      <c r="BF115" s="177">
        <f>IF(N115="snížená",J115,0)</f>
        <v>0</v>
      </c>
      <c r="BG115" s="177">
        <f>IF(N115="zákl. přenesená",J115,0)</f>
        <v>0</v>
      </c>
      <c r="BH115" s="177">
        <f>IF(N115="sníž. přenesená",J115,0)</f>
        <v>0</v>
      </c>
      <c r="BI115" s="177">
        <f>IF(N115="nulová",J115,0)</f>
        <v>0</v>
      </c>
      <c r="BJ115" s="21" t="s">
        <v>76</v>
      </c>
      <c r="BK115" s="177">
        <f>ROUND(I115*H115,2)</f>
        <v>0</v>
      </c>
      <c r="BL115" s="21" t="s">
        <v>131</v>
      </c>
      <c r="BM115" s="21" t="s">
        <v>167</v>
      </c>
    </row>
    <row r="116" spans="2:65" s="1" customFormat="1" ht="94.5">
      <c r="B116" s="37"/>
      <c r="D116" s="178" t="s">
        <v>133</v>
      </c>
      <c r="F116" s="179" t="s">
        <v>168</v>
      </c>
      <c r="I116" s="180"/>
      <c r="L116" s="37"/>
      <c r="M116" s="181"/>
      <c r="N116" s="38"/>
      <c r="O116" s="38"/>
      <c r="P116" s="38"/>
      <c r="Q116" s="38"/>
      <c r="R116" s="38"/>
      <c r="S116" s="38"/>
      <c r="T116" s="66"/>
      <c r="AT116" s="21" t="s">
        <v>133</v>
      </c>
      <c r="AU116" s="21" t="s">
        <v>78</v>
      </c>
    </row>
    <row r="117" spans="2:65" s="1" customFormat="1" ht="54">
      <c r="B117" s="37"/>
      <c r="D117" s="178" t="s">
        <v>135</v>
      </c>
      <c r="F117" s="179" t="s">
        <v>169</v>
      </c>
      <c r="I117" s="180"/>
      <c r="L117" s="37"/>
      <c r="M117" s="181"/>
      <c r="N117" s="38"/>
      <c r="O117" s="38"/>
      <c r="P117" s="38"/>
      <c r="Q117" s="38"/>
      <c r="R117" s="38"/>
      <c r="S117" s="38"/>
      <c r="T117" s="66"/>
      <c r="AT117" s="21" t="s">
        <v>135</v>
      </c>
      <c r="AU117" s="21" t="s">
        <v>78</v>
      </c>
    </row>
    <row r="118" spans="2:65" s="11" customFormat="1" ht="13.5">
      <c r="B118" s="182"/>
      <c r="D118" s="178" t="s">
        <v>137</v>
      </c>
      <c r="E118" s="183" t="s">
        <v>5</v>
      </c>
      <c r="F118" s="184" t="s">
        <v>170</v>
      </c>
      <c r="H118" s="185">
        <v>242.61</v>
      </c>
      <c r="I118" s="186"/>
      <c r="L118" s="182"/>
      <c r="M118" s="187"/>
      <c r="N118" s="188"/>
      <c r="O118" s="188"/>
      <c r="P118" s="188"/>
      <c r="Q118" s="188"/>
      <c r="R118" s="188"/>
      <c r="S118" s="188"/>
      <c r="T118" s="189"/>
      <c r="AT118" s="183" t="s">
        <v>137</v>
      </c>
      <c r="AU118" s="183" t="s">
        <v>78</v>
      </c>
      <c r="AV118" s="11" t="s">
        <v>78</v>
      </c>
      <c r="AW118" s="11" t="s">
        <v>32</v>
      </c>
      <c r="AX118" s="11" t="s">
        <v>76</v>
      </c>
      <c r="AY118" s="183" t="s">
        <v>124</v>
      </c>
    </row>
    <row r="119" spans="2:65" s="1" customFormat="1" ht="25.5" customHeight="1">
      <c r="B119" s="165"/>
      <c r="C119" s="166" t="s">
        <v>171</v>
      </c>
      <c r="D119" s="166" t="s">
        <v>126</v>
      </c>
      <c r="E119" s="167" t="s">
        <v>172</v>
      </c>
      <c r="F119" s="168" t="s">
        <v>173</v>
      </c>
      <c r="G119" s="169" t="s">
        <v>129</v>
      </c>
      <c r="H119" s="170">
        <v>40</v>
      </c>
      <c r="I119" s="171"/>
      <c r="J119" s="172">
        <f>ROUND(I119*H119,2)</f>
        <v>0</v>
      </c>
      <c r="K119" s="168" t="s">
        <v>130</v>
      </c>
      <c r="L119" s="37"/>
      <c r="M119" s="173" t="s">
        <v>5</v>
      </c>
      <c r="N119" s="174" t="s">
        <v>39</v>
      </c>
      <c r="O119" s="38"/>
      <c r="P119" s="175">
        <f>O119*H119</f>
        <v>0</v>
      </c>
      <c r="Q119" s="175">
        <v>6.9999999999999999E-4</v>
      </c>
      <c r="R119" s="175">
        <f>Q119*H119</f>
        <v>2.8000000000000001E-2</v>
      </c>
      <c r="S119" s="175">
        <v>0</v>
      </c>
      <c r="T119" s="176">
        <f>S119*H119</f>
        <v>0</v>
      </c>
      <c r="AR119" s="21" t="s">
        <v>131</v>
      </c>
      <c r="AT119" s="21" t="s">
        <v>126</v>
      </c>
      <c r="AU119" s="21" t="s">
        <v>78</v>
      </c>
      <c r="AY119" s="21" t="s">
        <v>124</v>
      </c>
      <c r="BE119" s="177">
        <f>IF(N119="základní",J119,0)</f>
        <v>0</v>
      </c>
      <c r="BF119" s="177">
        <f>IF(N119="snížená",J119,0)</f>
        <v>0</v>
      </c>
      <c r="BG119" s="177">
        <f>IF(N119="zákl. přenesená",J119,0)</f>
        <v>0</v>
      </c>
      <c r="BH119" s="177">
        <f>IF(N119="sníž. přenesená",J119,0)</f>
        <v>0</v>
      </c>
      <c r="BI119" s="177">
        <f>IF(N119="nulová",J119,0)</f>
        <v>0</v>
      </c>
      <c r="BJ119" s="21" t="s">
        <v>76</v>
      </c>
      <c r="BK119" s="177">
        <f>ROUND(I119*H119,2)</f>
        <v>0</v>
      </c>
      <c r="BL119" s="21" t="s">
        <v>131</v>
      </c>
      <c r="BM119" s="21" t="s">
        <v>174</v>
      </c>
    </row>
    <row r="120" spans="2:65" s="1" customFormat="1" ht="81">
      <c r="B120" s="37"/>
      <c r="D120" s="178" t="s">
        <v>133</v>
      </c>
      <c r="F120" s="179" t="s">
        <v>175</v>
      </c>
      <c r="I120" s="180"/>
      <c r="L120" s="37"/>
      <c r="M120" s="181"/>
      <c r="N120" s="38"/>
      <c r="O120" s="38"/>
      <c r="P120" s="38"/>
      <c r="Q120" s="38"/>
      <c r="R120" s="38"/>
      <c r="S120" s="38"/>
      <c r="T120" s="66"/>
      <c r="AT120" s="21" t="s">
        <v>133</v>
      </c>
      <c r="AU120" s="21" t="s">
        <v>78</v>
      </c>
    </row>
    <row r="121" spans="2:65" s="11" customFormat="1" ht="13.5">
      <c r="B121" s="182"/>
      <c r="D121" s="178" t="s">
        <v>137</v>
      </c>
      <c r="E121" s="183" t="s">
        <v>5</v>
      </c>
      <c r="F121" s="184" t="s">
        <v>176</v>
      </c>
      <c r="H121" s="185">
        <v>40</v>
      </c>
      <c r="I121" s="186"/>
      <c r="L121" s="182"/>
      <c r="M121" s="187"/>
      <c r="N121" s="188"/>
      <c r="O121" s="188"/>
      <c r="P121" s="188"/>
      <c r="Q121" s="188"/>
      <c r="R121" s="188"/>
      <c r="S121" s="188"/>
      <c r="T121" s="189"/>
      <c r="AT121" s="183" t="s">
        <v>137</v>
      </c>
      <c r="AU121" s="183" t="s">
        <v>78</v>
      </c>
      <c r="AV121" s="11" t="s">
        <v>78</v>
      </c>
      <c r="AW121" s="11" t="s">
        <v>32</v>
      </c>
      <c r="AX121" s="11" t="s">
        <v>76</v>
      </c>
      <c r="AY121" s="183" t="s">
        <v>124</v>
      </c>
    </row>
    <row r="122" spans="2:65" s="1" customFormat="1" ht="25.5" customHeight="1">
      <c r="B122" s="165"/>
      <c r="C122" s="166" t="s">
        <v>177</v>
      </c>
      <c r="D122" s="166" t="s">
        <v>126</v>
      </c>
      <c r="E122" s="167" t="s">
        <v>178</v>
      </c>
      <c r="F122" s="168" t="s">
        <v>179</v>
      </c>
      <c r="G122" s="169" t="s">
        <v>129</v>
      </c>
      <c r="H122" s="170">
        <v>40</v>
      </c>
      <c r="I122" s="171"/>
      <c r="J122" s="172">
        <f>ROUND(I122*H122,2)</f>
        <v>0</v>
      </c>
      <c r="K122" s="168" t="s">
        <v>130</v>
      </c>
      <c r="L122" s="37"/>
      <c r="M122" s="173" t="s">
        <v>5</v>
      </c>
      <c r="N122" s="174" t="s">
        <v>39</v>
      </c>
      <c r="O122" s="38"/>
      <c r="P122" s="175">
        <f>O122*H122</f>
        <v>0</v>
      </c>
      <c r="Q122" s="175">
        <v>0</v>
      </c>
      <c r="R122" s="175">
        <f>Q122*H122</f>
        <v>0</v>
      </c>
      <c r="S122" s="175">
        <v>0</v>
      </c>
      <c r="T122" s="176">
        <f>S122*H122</f>
        <v>0</v>
      </c>
      <c r="AR122" s="21" t="s">
        <v>131</v>
      </c>
      <c r="AT122" s="21" t="s">
        <v>126</v>
      </c>
      <c r="AU122" s="21" t="s">
        <v>78</v>
      </c>
      <c r="AY122" s="21" t="s">
        <v>124</v>
      </c>
      <c r="BE122" s="177">
        <f>IF(N122="základní",J122,0)</f>
        <v>0</v>
      </c>
      <c r="BF122" s="177">
        <f>IF(N122="snížená",J122,0)</f>
        <v>0</v>
      </c>
      <c r="BG122" s="177">
        <f>IF(N122="zákl. přenesená",J122,0)</f>
        <v>0</v>
      </c>
      <c r="BH122" s="177">
        <f>IF(N122="sníž. přenesená",J122,0)</f>
        <v>0</v>
      </c>
      <c r="BI122" s="177">
        <f>IF(N122="nulová",J122,0)</f>
        <v>0</v>
      </c>
      <c r="BJ122" s="21" t="s">
        <v>76</v>
      </c>
      <c r="BK122" s="177">
        <f>ROUND(I122*H122,2)</f>
        <v>0</v>
      </c>
      <c r="BL122" s="21" t="s">
        <v>131</v>
      </c>
      <c r="BM122" s="21" t="s">
        <v>180</v>
      </c>
    </row>
    <row r="123" spans="2:65" s="11" customFormat="1" ht="13.5">
      <c r="B123" s="182"/>
      <c r="D123" s="178" t="s">
        <v>137</v>
      </c>
      <c r="E123" s="183" t="s">
        <v>5</v>
      </c>
      <c r="F123" s="184" t="s">
        <v>176</v>
      </c>
      <c r="H123" s="185">
        <v>40</v>
      </c>
      <c r="I123" s="186"/>
      <c r="L123" s="182"/>
      <c r="M123" s="187"/>
      <c r="N123" s="188"/>
      <c r="O123" s="188"/>
      <c r="P123" s="188"/>
      <c r="Q123" s="188"/>
      <c r="R123" s="188"/>
      <c r="S123" s="188"/>
      <c r="T123" s="189"/>
      <c r="AT123" s="183" t="s">
        <v>137</v>
      </c>
      <c r="AU123" s="183" t="s">
        <v>78</v>
      </c>
      <c r="AV123" s="11" t="s">
        <v>78</v>
      </c>
      <c r="AW123" s="11" t="s">
        <v>32</v>
      </c>
      <c r="AX123" s="11" t="s">
        <v>76</v>
      </c>
      <c r="AY123" s="183" t="s">
        <v>124</v>
      </c>
    </row>
    <row r="124" spans="2:65" s="1" customFormat="1" ht="25.5" customHeight="1">
      <c r="B124" s="165"/>
      <c r="C124" s="166" t="s">
        <v>181</v>
      </c>
      <c r="D124" s="166" t="s">
        <v>126</v>
      </c>
      <c r="E124" s="167" t="s">
        <v>182</v>
      </c>
      <c r="F124" s="168" t="s">
        <v>183</v>
      </c>
      <c r="G124" s="169" t="s">
        <v>166</v>
      </c>
      <c r="H124" s="170">
        <v>242.61</v>
      </c>
      <c r="I124" s="171"/>
      <c r="J124" s="172">
        <f>ROUND(I124*H124,2)</f>
        <v>0</v>
      </c>
      <c r="K124" s="168" t="s">
        <v>130</v>
      </c>
      <c r="L124" s="37"/>
      <c r="M124" s="173" t="s">
        <v>5</v>
      </c>
      <c r="N124" s="174" t="s">
        <v>39</v>
      </c>
      <c r="O124" s="38"/>
      <c r="P124" s="175">
        <f>O124*H124</f>
        <v>0</v>
      </c>
      <c r="Q124" s="175">
        <v>0</v>
      </c>
      <c r="R124" s="175">
        <f>Q124*H124</f>
        <v>0</v>
      </c>
      <c r="S124" s="175">
        <v>0</v>
      </c>
      <c r="T124" s="176">
        <f>S124*H124</f>
        <v>0</v>
      </c>
      <c r="AR124" s="21" t="s">
        <v>131</v>
      </c>
      <c r="AT124" s="21" t="s">
        <v>126</v>
      </c>
      <c r="AU124" s="21" t="s">
        <v>78</v>
      </c>
      <c r="AY124" s="21" t="s">
        <v>124</v>
      </c>
      <c r="BE124" s="177">
        <f>IF(N124="základní",J124,0)</f>
        <v>0</v>
      </c>
      <c r="BF124" s="177">
        <f>IF(N124="snížená",J124,0)</f>
        <v>0</v>
      </c>
      <c r="BG124" s="177">
        <f>IF(N124="zákl. přenesená",J124,0)</f>
        <v>0</v>
      </c>
      <c r="BH124" s="177">
        <f>IF(N124="sníž. přenesená",J124,0)</f>
        <v>0</v>
      </c>
      <c r="BI124" s="177">
        <f>IF(N124="nulová",J124,0)</f>
        <v>0</v>
      </c>
      <c r="BJ124" s="21" t="s">
        <v>76</v>
      </c>
      <c r="BK124" s="177">
        <f>ROUND(I124*H124,2)</f>
        <v>0</v>
      </c>
      <c r="BL124" s="21" t="s">
        <v>131</v>
      </c>
      <c r="BM124" s="21" t="s">
        <v>184</v>
      </c>
    </row>
    <row r="125" spans="2:65" s="1" customFormat="1" ht="148.5">
      <c r="B125" s="37"/>
      <c r="D125" s="178" t="s">
        <v>133</v>
      </c>
      <c r="F125" s="179" t="s">
        <v>185</v>
      </c>
      <c r="I125" s="180"/>
      <c r="L125" s="37"/>
      <c r="M125" s="181"/>
      <c r="N125" s="38"/>
      <c r="O125" s="38"/>
      <c r="P125" s="38"/>
      <c r="Q125" s="38"/>
      <c r="R125" s="38"/>
      <c r="S125" s="38"/>
      <c r="T125" s="66"/>
      <c r="AT125" s="21" t="s">
        <v>133</v>
      </c>
      <c r="AU125" s="21" t="s">
        <v>78</v>
      </c>
    </row>
    <row r="126" spans="2:65" s="1" customFormat="1" ht="54">
      <c r="B126" s="37"/>
      <c r="D126" s="178" t="s">
        <v>135</v>
      </c>
      <c r="F126" s="179" t="s">
        <v>186</v>
      </c>
      <c r="I126" s="180"/>
      <c r="L126" s="37"/>
      <c r="M126" s="181"/>
      <c r="N126" s="38"/>
      <c r="O126" s="38"/>
      <c r="P126" s="38"/>
      <c r="Q126" s="38"/>
      <c r="R126" s="38"/>
      <c r="S126" s="38"/>
      <c r="T126" s="66"/>
      <c r="AT126" s="21" t="s">
        <v>135</v>
      </c>
      <c r="AU126" s="21" t="s">
        <v>78</v>
      </c>
    </row>
    <row r="127" spans="2:65" s="11" customFormat="1" ht="13.5">
      <c r="B127" s="182"/>
      <c r="D127" s="178" t="s">
        <v>137</v>
      </c>
      <c r="E127" s="183" t="s">
        <v>5</v>
      </c>
      <c r="F127" s="184" t="s">
        <v>170</v>
      </c>
      <c r="H127" s="185">
        <v>242.61</v>
      </c>
      <c r="I127" s="186"/>
      <c r="L127" s="182"/>
      <c r="M127" s="187"/>
      <c r="N127" s="188"/>
      <c r="O127" s="188"/>
      <c r="P127" s="188"/>
      <c r="Q127" s="188"/>
      <c r="R127" s="188"/>
      <c r="S127" s="188"/>
      <c r="T127" s="189"/>
      <c r="AT127" s="183" t="s">
        <v>137</v>
      </c>
      <c r="AU127" s="183" t="s">
        <v>78</v>
      </c>
      <c r="AV127" s="11" t="s">
        <v>78</v>
      </c>
      <c r="AW127" s="11" t="s">
        <v>32</v>
      </c>
      <c r="AX127" s="11" t="s">
        <v>76</v>
      </c>
      <c r="AY127" s="183" t="s">
        <v>124</v>
      </c>
    </row>
    <row r="128" spans="2:65" s="10" customFormat="1" ht="29.85" customHeight="1">
      <c r="B128" s="152"/>
      <c r="D128" s="153" t="s">
        <v>67</v>
      </c>
      <c r="E128" s="163" t="s">
        <v>144</v>
      </c>
      <c r="F128" s="163" t="s">
        <v>187</v>
      </c>
      <c r="I128" s="155"/>
      <c r="J128" s="164">
        <f>BK128</f>
        <v>0</v>
      </c>
      <c r="L128" s="152"/>
      <c r="M128" s="157"/>
      <c r="N128" s="158"/>
      <c r="O128" s="158"/>
      <c r="P128" s="159">
        <f>SUM(P129:P177)</f>
        <v>0</v>
      </c>
      <c r="Q128" s="158"/>
      <c r="R128" s="159">
        <f>SUM(R129:R177)</f>
        <v>33.679722989999995</v>
      </c>
      <c r="S128" s="158"/>
      <c r="T128" s="160">
        <f>SUM(T129:T177)</f>
        <v>0</v>
      </c>
      <c r="AR128" s="153" t="s">
        <v>76</v>
      </c>
      <c r="AT128" s="161" t="s">
        <v>67</v>
      </c>
      <c r="AU128" s="161" t="s">
        <v>76</v>
      </c>
      <c r="AY128" s="153" t="s">
        <v>124</v>
      </c>
      <c r="BK128" s="162">
        <f>SUM(BK129:BK177)</f>
        <v>0</v>
      </c>
    </row>
    <row r="129" spans="2:65" s="1" customFormat="1" ht="16.5" customHeight="1">
      <c r="B129" s="165"/>
      <c r="C129" s="166" t="s">
        <v>188</v>
      </c>
      <c r="D129" s="166" t="s">
        <v>126</v>
      </c>
      <c r="E129" s="167" t="s">
        <v>189</v>
      </c>
      <c r="F129" s="168" t="s">
        <v>190</v>
      </c>
      <c r="G129" s="169" t="s">
        <v>191</v>
      </c>
      <c r="H129" s="170">
        <v>60</v>
      </c>
      <c r="I129" s="171"/>
      <c r="J129" s="172">
        <f>ROUND(I129*H129,2)</f>
        <v>0</v>
      </c>
      <c r="K129" s="168" t="s">
        <v>130</v>
      </c>
      <c r="L129" s="37"/>
      <c r="M129" s="173" t="s">
        <v>5</v>
      </c>
      <c r="N129" s="174" t="s">
        <v>39</v>
      </c>
      <c r="O129" s="38"/>
      <c r="P129" s="175">
        <f>O129*H129</f>
        <v>0</v>
      </c>
      <c r="Q129" s="175">
        <v>6.9999999999999999E-4</v>
      </c>
      <c r="R129" s="175">
        <f>Q129*H129</f>
        <v>4.2000000000000003E-2</v>
      </c>
      <c r="S129" s="175">
        <v>0</v>
      </c>
      <c r="T129" s="176">
        <f>S129*H129</f>
        <v>0</v>
      </c>
      <c r="AR129" s="21" t="s">
        <v>131</v>
      </c>
      <c r="AT129" s="21" t="s">
        <v>126</v>
      </c>
      <c r="AU129" s="21" t="s">
        <v>78</v>
      </c>
      <c r="AY129" s="21" t="s">
        <v>124</v>
      </c>
      <c r="BE129" s="177">
        <f>IF(N129="základní",J129,0)</f>
        <v>0</v>
      </c>
      <c r="BF129" s="177">
        <f>IF(N129="snížená",J129,0)</f>
        <v>0</v>
      </c>
      <c r="BG129" s="177">
        <f>IF(N129="zákl. přenesená",J129,0)</f>
        <v>0</v>
      </c>
      <c r="BH129" s="177">
        <f>IF(N129="sníž. přenesená",J129,0)</f>
        <v>0</v>
      </c>
      <c r="BI129" s="177">
        <f>IF(N129="nulová",J129,0)</f>
        <v>0</v>
      </c>
      <c r="BJ129" s="21" t="s">
        <v>76</v>
      </c>
      <c r="BK129" s="177">
        <f>ROUND(I129*H129,2)</f>
        <v>0</v>
      </c>
      <c r="BL129" s="21" t="s">
        <v>131</v>
      </c>
      <c r="BM129" s="21" t="s">
        <v>192</v>
      </c>
    </row>
    <row r="130" spans="2:65" s="1" customFormat="1" ht="67.5">
      <c r="B130" s="37"/>
      <c r="D130" s="178" t="s">
        <v>133</v>
      </c>
      <c r="F130" s="179" t="s">
        <v>193</v>
      </c>
      <c r="I130" s="180"/>
      <c r="L130" s="37"/>
      <c r="M130" s="181"/>
      <c r="N130" s="38"/>
      <c r="O130" s="38"/>
      <c r="P130" s="38"/>
      <c r="Q130" s="38"/>
      <c r="R130" s="38"/>
      <c r="S130" s="38"/>
      <c r="T130" s="66"/>
      <c r="AT130" s="21" t="s">
        <v>133</v>
      </c>
      <c r="AU130" s="21" t="s">
        <v>78</v>
      </c>
    </row>
    <row r="131" spans="2:65" s="1" customFormat="1" ht="40.5">
      <c r="B131" s="37"/>
      <c r="D131" s="178" t="s">
        <v>135</v>
      </c>
      <c r="F131" s="179" t="s">
        <v>194</v>
      </c>
      <c r="I131" s="180"/>
      <c r="L131" s="37"/>
      <c r="M131" s="181"/>
      <c r="N131" s="38"/>
      <c r="O131" s="38"/>
      <c r="P131" s="38"/>
      <c r="Q131" s="38"/>
      <c r="R131" s="38"/>
      <c r="S131" s="38"/>
      <c r="T131" s="66"/>
      <c r="AT131" s="21" t="s">
        <v>135</v>
      </c>
      <c r="AU131" s="21" t="s">
        <v>78</v>
      </c>
    </row>
    <row r="132" spans="2:65" s="11" customFormat="1" ht="13.5">
      <c r="B132" s="182"/>
      <c r="D132" s="178" t="s">
        <v>137</v>
      </c>
      <c r="E132" s="183" t="s">
        <v>5</v>
      </c>
      <c r="F132" s="184" t="s">
        <v>195</v>
      </c>
      <c r="H132" s="185">
        <v>60</v>
      </c>
      <c r="I132" s="186"/>
      <c r="L132" s="182"/>
      <c r="M132" s="187"/>
      <c r="N132" s="188"/>
      <c r="O132" s="188"/>
      <c r="P132" s="188"/>
      <c r="Q132" s="188"/>
      <c r="R132" s="188"/>
      <c r="S132" s="188"/>
      <c r="T132" s="189"/>
      <c r="AT132" s="183" t="s">
        <v>137</v>
      </c>
      <c r="AU132" s="183" t="s">
        <v>78</v>
      </c>
      <c r="AV132" s="11" t="s">
        <v>78</v>
      </c>
      <c r="AW132" s="11" t="s">
        <v>32</v>
      </c>
      <c r="AX132" s="11" t="s">
        <v>76</v>
      </c>
      <c r="AY132" s="183" t="s">
        <v>124</v>
      </c>
    </row>
    <row r="133" spans="2:65" s="1" customFormat="1" ht="16.5" customHeight="1">
      <c r="B133" s="165"/>
      <c r="C133" s="166" t="s">
        <v>196</v>
      </c>
      <c r="D133" s="166" t="s">
        <v>126</v>
      </c>
      <c r="E133" s="167" t="s">
        <v>197</v>
      </c>
      <c r="F133" s="168" t="s">
        <v>198</v>
      </c>
      <c r="G133" s="169" t="s">
        <v>166</v>
      </c>
      <c r="H133" s="170">
        <v>74.183999999999997</v>
      </c>
      <c r="I133" s="171"/>
      <c r="J133" s="172">
        <f>ROUND(I133*H133,2)</f>
        <v>0</v>
      </c>
      <c r="K133" s="168" t="s">
        <v>130</v>
      </c>
      <c r="L133" s="37"/>
      <c r="M133" s="173" t="s">
        <v>5</v>
      </c>
      <c r="N133" s="174" t="s">
        <v>39</v>
      </c>
      <c r="O133" s="38"/>
      <c r="P133" s="175">
        <f>O133*H133</f>
        <v>0</v>
      </c>
      <c r="Q133" s="175">
        <v>0</v>
      </c>
      <c r="R133" s="175">
        <f>Q133*H133</f>
        <v>0</v>
      </c>
      <c r="S133" s="175">
        <v>0</v>
      </c>
      <c r="T133" s="176">
        <f>S133*H133</f>
        <v>0</v>
      </c>
      <c r="AR133" s="21" t="s">
        <v>131</v>
      </c>
      <c r="AT133" s="21" t="s">
        <v>126</v>
      </c>
      <c r="AU133" s="21" t="s">
        <v>78</v>
      </c>
      <c r="AY133" s="21" t="s">
        <v>124</v>
      </c>
      <c r="BE133" s="177">
        <f>IF(N133="základní",J133,0)</f>
        <v>0</v>
      </c>
      <c r="BF133" s="177">
        <f>IF(N133="snížená",J133,0)</f>
        <v>0</v>
      </c>
      <c r="BG133" s="177">
        <f>IF(N133="zákl. přenesená",J133,0)</f>
        <v>0</v>
      </c>
      <c r="BH133" s="177">
        <f>IF(N133="sníž. přenesená",J133,0)</f>
        <v>0</v>
      </c>
      <c r="BI133" s="177">
        <f>IF(N133="nulová",J133,0)</f>
        <v>0</v>
      </c>
      <c r="BJ133" s="21" t="s">
        <v>76</v>
      </c>
      <c r="BK133" s="177">
        <f>ROUND(I133*H133,2)</f>
        <v>0</v>
      </c>
      <c r="BL133" s="21" t="s">
        <v>131</v>
      </c>
      <c r="BM133" s="21" t="s">
        <v>199</v>
      </c>
    </row>
    <row r="134" spans="2:65" s="1" customFormat="1" ht="54">
      <c r="B134" s="37"/>
      <c r="D134" s="178" t="s">
        <v>133</v>
      </c>
      <c r="F134" s="179" t="s">
        <v>200</v>
      </c>
      <c r="I134" s="180"/>
      <c r="L134" s="37"/>
      <c r="M134" s="181"/>
      <c r="N134" s="38"/>
      <c r="O134" s="38"/>
      <c r="P134" s="38"/>
      <c r="Q134" s="38"/>
      <c r="R134" s="38"/>
      <c r="S134" s="38"/>
      <c r="T134" s="66"/>
      <c r="AT134" s="21" t="s">
        <v>133</v>
      </c>
      <c r="AU134" s="21" t="s">
        <v>78</v>
      </c>
    </row>
    <row r="135" spans="2:65" s="1" customFormat="1" ht="27">
      <c r="B135" s="37"/>
      <c r="D135" s="178" t="s">
        <v>135</v>
      </c>
      <c r="F135" s="179" t="s">
        <v>201</v>
      </c>
      <c r="I135" s="180"/>
      <c r="L135" s="37"/>
      <c r="M135" s="181"/>
      <c r="N135" s="38"/>
      <c r="O135" s="38"/>
      <c r="P135" s="38"/>
      <c r="Q135" s="38"/>
      <c r="R135" s="38"/>
      <c r="S135" s="38"/>
      <c r="T135" s="66"/>
      <c r="AT135" s="21" t="s">
        <v>135</v>
      </c>
      <c r="AU135" s="21" t="s">
        <v>78</v>
      </c>
    </row>
    <row r="136" spans="2:65" s="11" customFormat="1" ht="13.5">
      <c r="B136" s="182"/>
      <c r="D136" s="178" t="s">
        <v>137</v>
      </c>
      <c r="E136" s="183" t="s">
        <v>5</v>
      </c>
      <c r="F136" s="184" t="s">
        <v>202</v>
      </c>
      <c r="H136" s="185">
        <v>74.183999999999997</v>
      </c>
      <c r="I136" s="186"/>
      <c r="L136" s="182"/>
      <c r="M136" s="187"/>
      <c r="N136" s="188"/>
      <c r="O136" s="188"/>
      <c r="P136" s="188"/>
      <c r="Q136" s="188"/>
      <c r="R136" s="188"/>
      <c r="S136" s="188"/>
      <c r="T136" s="189"/>
      <c r="AT136" s="183" t="s">
        <v>137</v>
      </c>
      <c r="AU136" s="183" t="s">
        <v>78</v>
      </c>
      <c r="AV136" s="11" t="s">
        <v>78</v>
      </c>
      <c r="AW136" s="11" t="s">
        <v>32</v>
      </c>
      <c r="AX136" s="11" t="s">
        <v>76</v>
      </c>
      <c r="AY136" s="183" t="s">
        <v>124</v>
      </c>
    </row>
    <row r="137" spans="2:65" s="1" customFormat="1" ht="16.5" customHeight="1">
      <c r="B137" s="165"/>
      <c r="C137" s="166" t="s">
        <v>203</v>
      </c>
      <c r="D137" s="166" t="s">
        <v>126</v>
      </c>
      <c r="E137" s="167" t="s">
        <v>204</v>
      </c>
      <c r="F137" s="168" t="s">
        <v>205</v>
      </c>
      <c r="G137" s="169" t="s">
        <v>129</v>
      </c>
      <c r="H137" s="170">
        <v>138</v>
      </c>
      <c r="I137" s="171"/>
      <c r="J137" s="172">
        <f>ROUND(I137*H137,2)</f>
        <v>0</v>
      </c>
      <c r="K137" s="168" t="s">
        <v>130</v>
      </c>
      <c r="L137" s="37"/>
      <c r="M137" s="173" t="s">
        <v>5</v>
      </c>
      <c r="N137" s="174" t="s">
        <v>39</v>
      </c>
      <c r="O137" s="38"/>
      <c r="P137" s="175">
        <f>O137*H137</f>
        <v>0</v>
      </c>
      <c r="Q137" s="175">
        <v>4.1739999999999999E-2</v>
      </c>
      <c r="R137" s="175">
        <f>Q137*H137</f>
        <v>5.7601199999999997</v>
      </c>
      <c r="S137" s="175">
        <v>0</v>
      </c>
      <c r="T137" s="176">
        <f>S137*H137</f>
        <v>0</v>
      </c>
      <c r="AR137" s="21" t="s">
        <v>131</v>
      </c>
      <c r="AT137" s="21" t="s">
        <v>126</v>
      </c>
      <c r="AU137" s="21" t="s">
        <v>78</v>
      </c>
      <c r="AY137" s="21" t="s">
        <v>124</v>
      </c>
      <c r="BE137" s="177">
        <f>IF(N137="základní",J137,0)</f>
        <v>0</v>
      </c>
      <c r="BF137" s="177">
        <f>IF(N137="snížená",J137,0)</f>
        <v>0</v>
      </c>
      <c r="BG137" s="177">
        <f>IF(N137="zákl. přenesená",J137,0)</f>
        <v>0</v>
      </c>
      <c r="BH137" s="177">
        <f>IF(N137="sníž. přenesená",J137,0)</f>
        <v>0</v>
      </c>
      <c r="BI137" s="177">
        <f>IF(N137="nulová",J137,0)</f>
        <v>0</v>
      </c>
      <c r="BJ137" s="21" t="s">
        <v>76</v>
      </c>
      <c r="BK137" s="177">
        <f>ROUND(I137*H137,2)</f>
        <v>0</v>
      </c>
      <c r="BL137" s="21" t="s">
        <v>131</v>
      </c>
      <c r="BM137" s="21" t="s">
        <v>206</v>
      </c>
    </row>
    <row r="138" spans="2:65" s="1" customFormat="1" ht="283.5">
      <c r="B138" s="37"/>
      <c r="D138" s="178" t="s">
        <v>133</v>
      </c>
      <c r="F138" s="179" t="s">
        <v>207</v>
      </c>
      <c r="I138" s="180"/>
      <c r="L138" s="37"/>
      <c r="M138" s="181"/>
      <c r="N138" s="38"/>
      <c r="O138" s="38"/>
      <c r="P138" s="38"/>
      <c r="Q138" s="38"/>
      <c r="R138" s="38"/>
      <c r="S138" s="38"/>
      <c r="T138" s="66"/>
      <c r="AT138" s="21" t="s">
        <v>133</v>
      </c>
      <c r="AU138" s="21" t="s">
        <v>78</v>
      </c>
    </row>
    <row r="139" spans="2:65" s="1" customFormat="1" ht="27">
      <c r="B139" s="37"/>
      <c r="D139" s="178" t="s">
        <v>135</v>
      </c>
      <c r="F139" s="179" t="s">
        <v>208</v>
      </c>
      <c r="I139" s="180"/>
      <c r="L139" s="37"/>
      <c r="M139" s="181"/>
      <c r="N139" s="38"/>
      <c r="O139" s="38"/>
      <c r="P139" s="38"/>
      <c r="Q139" s="38"/>
      <c r="R139" s="38"/>
      <c r="S139" s="38"/>
      <c r="T139" s="66"/>
      <c r="AT139" s="21" t="s">
        <v>135</v>
      </c>
      <c r="AU139" s="21" t="s">
        <v>78</v>
      </c>
    </row>
    <row r="140" spans="2:65" s="11" customFormat="1" ht="13.5">
      <c r="B140" s="182"/>
      <c r="D140" s="178" t="s">
        <v>137</v>
      </c>
      <c r="E140" s="183" t="s">
        <v>5</v>
      </c>
      <c r="F140" s="184" t="s">
        <v>209</v>
      </c>
      <c r="H140" s="185">
        <v>138</v>
      </c>
      <c r="I140" s="186"/>
      <c r="L140" s="182"/>
      <c r="M140" s="187"/>
      <c r="N140" s="188"/>
      <c r="O140" s="188"/>
      <c r="P140" s="188"/>
      <c r="Q140" s="188"/>
      <c r="R140" s="188"/>
      <c r="S140" s="188"/>
      <c r="T140" s="189"/>
      <c r="AT140" s="183" t="s">
        <v>137</v>
      </c>
      <c r="AU140" s="183" t="s">
        <v>78</v>
      </c>
      <c r="AV140" s="11" t="s">
        <v>78</v>
      </c>
      <c r="AW140" s="11" t="s">
        <v>32</v>
      </c>
      <c r="AX140" s="11" t="s">
        <v>76</v>
      </c>
      <c r="AY140" s="183" t="s">
        <v>124</v>
      </c>
    </row>
    <row r="141" spans="2:65" s="1" customFormat="1" ht="16.5" customHeight="1">
      <c r="B141" s="165"/>
      <c r="C141" s="166" t="s">
        <v>210</v>
      </c>
      <c r="D141" s="166" t="s">
        <v>126</v>
      </c>
      <c r="E141" s="167" t="s">
        <v>211</v>
      </c>
      <c r="F141" s="168" t="s">
        <v>212</v>
      </c>
      <c r="G141" s="169" t="s">
        <v>129</v>
      </c>
      <c r="H141" s="170">
        <v>138</v>
      </c>
      <c r="I141" s="171"/>
      <c r="J141" s="172">
        <f>ROUND(I141*H141,2)</f>
        <v>0</v>
      </c>
      <c r="K141" s="168" t="s">
        <v>130</v>
      </c>
      <c r="L141" s="37"/>
      <c r="M141" s="173" t="s">
        <v>5</v>
      </c>
      <c r="N141" s="174" t="s">
        <v>39</v>
      </c>
      <c r="O141" s="38"/>
      <c r="P141" s="175">
        <f>O141*H141</f>
        <v>0</v>
      </c>
      <c r="Q141" s="175">
        <v>2.0000000000000002E-5</v>
      </c>
      <c r="R141" s="175">
        <f>Q141*H141</f>
        <v>2.7600000000000003E-3</v>
      </c>
      <c r="S141" s="175">
        <v>0</v>
      </c>
      <c r="T141" s="176">
        <f>S141*H141</f>
        <v>0</v>
      </c>
      <c r="AR141" s="21" t="s">
        <v>131</v>
      </c>
      <c r="AT141" s="21" t="s">
        <v>126</v>
      </c>
      <c r="AU141" s="21" t="s">
        <v>78</v>
      </c>
      <c r="AY141" s="21" t="s">
        <v>124</v>
      </c>
      <c r="BE141" s="177">
        <f>IF(N141="základní",J141,0)</f>
        <v>0</v>
      </c>
      <c r="BF141" s="177">
        <f>IF(N141="snížená",J141,0)</f>
        <v>0</v>
      </c>
      <c r="BG141" s="177">
        <f>IF(N141="zákl. přenesená",J141,0)</f>
        <v>0</v>
      </c>
      <c r="BH141" s="177">
        <f>IF(N141="sníž. přenesená",J141,0)</f>
        <v>0</v>
      </c>
      <c r="BI141" s="177">
        <f>IF(N141="nulová",J141,0)</f>
        <v>0</v>
      </c>
      <c r="BJ141" s="21" t="s">
        <v>76</v>
      </c>
      <c r="BK141" s="177">
        <f>ROUND(I141*H141,2)</f>
        <v>0</v>
      </c>
      <c r="BL141" s="21" t="s">
        <v>131</v>
      </c>
      <c r="BM141" s="21" t="s">
        <v>213</v>
      </c>
    </row>
    <row r="142" spans="2:65" s="1" customFormat="1" ht="283.5">
      <c r="B142" s="37"/>
      <c r="D142" s="178" t="s">
        <v>133</v>
      </c>
      <c r="F142" s="179" t="s">
        <v>207</v>
      </c>
      <c r="I142" s="180"/>
      <c r="L142" s="37"/>
      <c r="M142" s="181"/>
      <c r="N142" s="38"/>
      <c r="O142" s="38"/>
      <c r="P142" s="38"/>
      <c r="Q142" s="38"/>
      <c r="R142" s="38"/>
      <c r="S142" s="38"/>
      <c r="T142" s="66"/>
      <c r="AT142" s="21" t="s">
        <v>133</v>
      </c>
      <c r="AU142" s="21" t="s">
        <v>78</v>
      </c>
    </row>
    <row r="143" spans="2:65" s="1" customFormat="1" ht="27">
      <c r="B143" s="37"/>
      <c r="D143" s="178" t="s">
        <v>135</v>
      </c>
      <c r="F143" s="179" t="s">
        <v>214</v>
      </c>
      <c r="I143" s="180"/>
      <c r="L143" s="37"/>
      <c r="M143" s="181"/>
      <c r="N143" s="38"/>
      <c r="O143" s="38"/>
      <c r="P143" s="38"/>
      <c r="Q143" s="38"/>
      <c r="R143" s="38"/>
      <c r="S143" s="38"/>
      <c r="T143" s="66"/>
      <c r="AT143" s="21" t="s">
        <v>135</v>
      </c>
      <c r="AU143" s="21" t="s">
        <v>78</v>
      </c>
    </row>
    <row r="144" spans="2:65" s="11" customFormat="1" ht="13.5">
      <c r="B144" s="182"/>
      <c r="D144" s="178" t="s">
        <v>137</v>
      </c>
      <c r="E144" s="183" t="s">
        <v>5</v>
      </c>
      <c r="F144" s="184" t="s">
        <v>209</v>
      </c>
      <c r="H144" s="185">
        <v>138</v>
      </c>
      <c r="I144" s="186"/>
      <c r="L144" s="182"/>
      <c r="M144" s="187"/>
      <c r="N144" s="188"/>
      <c r="O144" s="188"/>
      <c r="P144" s="188"/>
      <c r="Q144" s="188"/>
      <c r="R144" s="188"/>
      <c r="S144" s="188"/>
      <c r="T144" s="189"/>
      <c r="AT144" s="183" t="s">
        <v>137</v>
      </c>
      <c r="AU144" s="183" t="s">
        <v>78</v>
      </c>
      <c r="AV144" s="11" t="s">
        <v>78</v>
      </c>
      <c r="AW144" s="11" t="s">
        <v>32</v>
      </c>
      <c r="AX144" s="11" t="s">
        <v>76</v>
      </c>
      <c r="AY144" s="183" t="s">
        <v>124</v>
      </c>
    </row>
    <row r="145" spans="2:65" s="1" customFormat="1" ht="25.5" customHeight="1">
      <c r="B145" s="165"/>
      <c r="C145" s="166" t="s">
        <v>215</v>
      </c>
      <c r="D145" s="166" t="s">
        <v>126</v>
      </c>
      <c r="E145" s="167" t="s">
        <v>216</v>
      </c>
      <c r="F145" s="168" t="s">
        <v>217</v>
      </c>
      <c r="G145" s="169" t="s">
        <v>218</v>
      </c>
      <c r="H145" s="170">
        <v>13.353</v>
      </c>
      <c r="I145" s="171"/>
      <c r="J145" s="172">
        <f>ROUND(I145*H145,2)</f>
        <v>0</v>
      </c>
      <c r="K145" s="168" t="s">
        <v>130</v>
      </c>
      <c r="L145" s="37"/>
      <c r="M145" s="173" t="s">
        <v>5</v>
      </c>
      <c r="N145" s="174" t="s">
        <v>39</v>
      </c>
      <c r="O145" s="38"/>
      <c r="P145" s="175">
        <f>O145*H145</f>
        <v>0</v>
      </c>
      <c r="Q145" s="175">
        <v>1.04877</v>
      </c>
      <c r="R145" s="175">
        <f>Q145*H145</f>
        <v>14.004225809999999</v>
      </c>
      <c r="S145" s="175">
        <v>0</v>
      </c>
      <c r="T145" s="176">
        <f>S145*H145</f>
        <v>0</v>
      </c>
      <c r="AR145" s="21" t="s">
        <v>131</v>
      </c>
      <c r="AT145" s="21" t="s">
        <v>126</v>
      </c>
      <c r="AU145" s="21" t="s">
        <v>78</v>
      </c>
      <c r="AY145" s="21" t="s">
        <v>124</v>
      </c>
      <c r="BE145" s="177">
        <f>IF(N145="základní",J145,0)</f>
        <v>0</v>
      </c>
      <c r="BF145" s="177">
        <f>IF(N145="snížená",J145,0)</f>
        <v>0</v>
      </c>
      <c r="BG145" s="177">
        <f>IF(N145="zákl. přenesená",J145,0)</f>
        <v>0</v>
      </c>
      <c r="BH145" s="177">
        <f>IF(N145="sníž. přenesená",J145,0)</f>
        <v>0</v>
      </c>
      <c r="BI145" s="177">
        <f>IF(N145="nulová",J145,0)</f>
        <v>0</v>
      </c>
      <c r="BJ145" s="21" t="s">
        <v>76</v>
      </c>
      <c r="BK145" s="177">
        <f>ROUND(I145*H145,2)</f>
        <v>0</v>
      </c>
      <c r="BL145" s="21" t="s">
        <v>131</v>
      </c>
      <c r="BM145" s="21" t="s">
        <v>219</v>
      </c>
    </row>
    <row r="146" spans="2:65" s="1" customFormat="1" ht="148.5">
      <c r="B146" s="37"/>
      <c r="D146" s="178" t="s">
        <v>133</v>
      </c>
      <c r="F146" s="179" t="s">
        <v>220</v>
      </c>
      <c r="I146" s="180"/>
      <c r="L146" s="37"/>
      <c r="M146" s="181"/>
      <c r="N146" s="38"/>
      <c r="O146" s="38"/>
      <c r="P146" s="38"/>
      <c r="Q146" s="38"/>
      <c r="R146" s="38"/>
      <c r="S146" s="38"/>
      <c r="T146" s="66"/>
      <c r="AT146" s="21" t="s">
        <v>133</v>
      </c>
      <c r="AU146" s="21" t="s">
        <v>78</v>
      </c>
    </row>
    <row r="147" spans="2:65" s="11" customFormat="1" ht="13.5">
      <c r="B147" s="182"/>
      <c r="D147" s="178" t="s">
        <v>137</v>
      </c>
      <c r="E147" s="183" t="s">
        <v>5</v>
      </c>
      <c r="F147" s="184" t="s">
        <v>221</v>
      </c>
      <c r="H147" s="185">
        <v>13.353</v>
      </c>
      <c r="I147" s="186"/>
      <c r="L147" s="182"/>
      <c r="M147" s="187"/>
      <c r="N147" s="188"/>
      <c r="O147" s="188"/>
      <c r="P147" s="188"/>
      <c r="Q147" s="188"/>
      <c r="R147" s="188"/>
      <c r="S147" s="188"/>
      <c r="T147" s="189"/>
      <c r="AT147" s="183" t="s">
        <v>137</v>
      </c>
      <c r="AU147" s="183" t="s">
        <v>78</v>
      </c>
      <c r="AV147" s="11" t="s">
        <v>78</v>
      </c>
      <c r="AW147" s="11" t="s">
        <v>32</v>
      </c>
      <c r="AX147" s="11" t="s">
        <v>76</v>
      </c>
      <c r="AY147" s="183" t="s">
        <v>124</v>
      </c>
    </row>
    <row r="148" spans="2:65" s="1" customFormat="1" ht="16.5" customHeight="1">
      <c r="B148" s="165"/>
      <c r="C148" s="166" t="s">
        <v>11</v>
      </c>
      <c r="D148" s="166" t="s">
        <v>126</v>
      </c>
      <c r="E148" s="167" t="s">
        <v>222</v>
      </c>
      <c r="F148" s="168" t="s">
        <v>223</v>
      </c>
      <c r="G148" s="169" t="s">
        <v>166</v>
      </c>
      <c r="H148" s="170">
        <v>23.285</v>
      </c>
      <c r="I148" s="171"/>
      <c r="J148" s="172">
        <f>ROUND(I148*H148,2)</f>
        <v>0</v>
      </c>
      <c r="K148" s="168" t="s">
        <v>130</v>
      </c>
      <c r="L148" s="37"/>
      <c r="M148" s="173" t="s">
        <v>5</v>
      </c>
      <c r="N148" s="174" t="s">
        <v>39</v>
      </c>
      <c r="O148" s="38"/>
      <c r="P148" s="175">
        <f>O148*H148</f>
        <v>0</v>
      </c>
      <c r="Q148" s="175">
        <v>0</v>
      </c>
      <c r="R148" s="175">
        <f>Q148*H148</f>
        <v>0</v>
      </c>
      <c r="S148" s="175">
        <v>0</v>
      </c>
      <c r="T148" s="176">
        <f>S148*H148</f>
        <v>0</v>
      </c>
      <c r="AR148" s="21" t="s">
        <v>131</v>
      </c>
      <c r="AT148" s="21" t="s">
        <v>126</v>
      </c>
      <c r="AU148" s="21" t="s">
        <v>78</v>
      </c>
      <c r="AY148" s="21" t="s">
        <v>124</v>
      </c>
      <c r="BE148" s="177">
        <f>IF(N148="základní",J148,0)</f>
        <v>0</v>
      </c>
      <c r="BF148" s="177">
        <f>IF(N148="snížená",J148,0)</f>
        <v>0</v>
      </c>
      <c r="BG148" s="177">
        <f>IF(N148="zákl. přenesená",J148,0)</f>
        <v>0</v>
      </c>
      <c r="BH148" s="177">
        <f>IF(N148="sníž. přenesená",J148,0)</f>
        <v>0</v>
      </c>
      <c r="BI148" s="177">
        <f>IF(N148="nulová",J148,0)</f>
        <v>0</v>
      </c>
      <c r="BJ148" s="21" t="s">
        <v>76</v>
      </c>
      <c r="BK148" s="177">
        <f>ROUND(I148*H148,2)</f>
        <v>0</v>
      </c>
      <c r="BL148" s="21" t="s">
        <v>131</v>
      </c>
      <c r="BM148" s="21" t="s">
        <v>224</v>
      </c>
    </row>
    <row r="149" spans="2:65" s="1" customFormat="1" ht="189">
      <c r="B149" s="37"/>
      <c r="D149" s="178" t="s">
        <v>133</v>
      </c>
      <c r="F149" s="179" t="s">
        <v>225</v>
      </c>
      <c r="I149" s="180"/>
      <c r="L149" s="37"/>
      <c r="M149" s="181"/>
      <c r="N149" s="38"/>
      <c r="O149" s="38"/>
      <c r="P149" s="38"/>
      <c r="Q149" s="38"/>
      <c r="R149" s="38"/>
      <c r="S149" s="38"/>
      <c r="T149" s="66"/>
      <c r="AT149" s="21" t="s">
        <v>133</v>
      </c>
      <c r="AU149" s="21" t="s">
        <v>78</v>
      </c>
    </row>
    <row r="150" spans="2:65" s="1" customFormat="1" ht="27">
      <c r="B150" s="37"/>
      <c r="D150" s="178" t="s">
        <v>135</v>
      </c>
      <c r="F150" s="179" t="s">
        <v>226</v>
      </c>
      <c r="I150" s="180"/>
      <c r="L150" s="37"/>
      <c r="M150" s="181"/>
      <c r="N150" s="38"/>
      <c r="O150" s="38"/>
      <c r="P150" s="38"/>
      <c r="Q150" s="38"/>
      <c r="R150" s="38"/>
      <c r="S150" s="38"/>
      <c r="T150" s="66"/>
      <c r="AT150" s="21" t="s">
        <v>135</v>
      </c>
      <c r="AU150" s="21" t="s">
        <v>78</v>
      </c>
    </row>
    <row r="151" spans="2:65" s="11" customFormat="1" ht="13.5">
      <c r="B151" s="182"/>
      <c r="D151" s="178" t="s">
        <v>137</v>
      </c>
      <c r="E151" s="183" t="s">
        <v>5</v>
      </c>
      <c r="F151" s="184" t="s">
        <v>227</v>
      </c>
      <c r="H151" s="185">
        <v>23.285</v>
      </c>
      <c r="I151" s="186"/>
      <c r="L151" s="182"/>
      <c r="M151" s="187"/>
      <c r="N151" s="188"/>
      <c r="O151" s="188"/>
      <c r="P151" s="188"/>
      <c r="Q151" s="188"/>
      <c r="R151" s="188"/>
      <c r="S151" s="188"/>
      <c r="T151" s="189"/>
      <c r="AT151" s="183" t="s">
        <v>137</v>
      </c>
      <c r="AU151" s="183" t="s">
        <v>78</v>
      </c>
      <c r="AV151" s="11" t="s">
        <v>78</v>
      </c>
      <c r="AW151" s="11" t="s">
        <v>32</v>
      </c>
      <c r="AX151" s="11" t="s">
        <v>76</v>
      </c>
      <c r="AY151" s="183" t="s">
        <v>124</v>
      </c>
    </row>
    <row r="152" spans="2:65" s="1" customFormat="1" ht="16.5" customHeight="1">
      <c r="B152" s="165"/>
      <c r="C152" s="166" t="s">
        <v>228</v>
      </c>
      <c r="D152" s="166" t="s">
        <v>126</v>
      </c>
      <c r="E152" s="167" t="s">
        <v>229</v>
      </c>
      <c r="F152" s="168" t="s">
        <v>230</v>
      </c>
      <c r="G152" s="169" t="s">
        <v>166</v>
      </c>
      <c r="H152" s="170">
        <v>29.88</v>
      </c>
      <c r="I152" s="171"/>
      <c r="J152" s="172">
        <f>ROUND(I152*H152,2)</f>
        <v>0</v>
      </c>
      <c r="K152" s="168" t="s">
        <v>130</v>
      </c>
      <c r="L152" s="37"/>
      <c r="M152" s="173" t="s">
        <v>5</v>
      </c>
      <c r="N152" s="174" t="s">
        <v>39</v>
      </c>
      <c r="O152" s="38"/>
      <c r="P152" s="175">
        <f>O152*H152</f>
        <v>0</v>
      </c>
      <c r="Q152" s="175">
        <v>0</v>
      </c>
      <c r="R152" s="175">
        <f>Q152*H152</f>
        <v>0</v>
      </c>
      <c r="S152" s="175">
        <v>0</v>
      </c>
      <c r="T152" s="176">
        <f>S152*H152</f>
        <v>0</v>
      </c>
      <c r="AR152" s="21" t="s">
        <v>131</v>
      </c>
      <c r="AT152" s="21" t="s">
        <v>126</v>
      </c>
      <c r="AU152" s="21" t="s">
        <v>78</v>
      </c>
      <c r="AY152" s="21" t="s">
        <v>124</v>
      </c>
      <c r="BE152" s="177">
        <f>IF(N152="základní",J152,0)</f>
        <v>0</v>
      </c>
      <c r="BF152" s="177">
        <f>IF(N152="snížená",J152,0)</f>
        <v>0</v>
      </c>
      <c r="BG152" s="177">
        <f>IF(N152="zákl. přenesená",J152,0)</f>
        <v>0</v>
      </c>
      <c r="BH152" s="177">
        <f>IF(N152="sníž. přenesená",J152,0)</f>
        <v>0</v>
      </c>
      <c r="BI152" s="177">
        <f>IF(N152="nulová",J152,0)</f>
        <v>0</v>
      </c>
      <c r="BJ152" s="21" t="s">
        <v>76</v>
      </c>
      <c r="BK152" s="177">
        <f>ROUND(I152*H152,2)</f>
        <v>0</v>
      </c>
      <c r="BL152" s="21" t="s">
        <v>131</v>
      </c>
      <c r="BM152" s="21" t="s">
        <v>231</v>
      </c>
    </row>
    <row r="153" spans="2:65" s="1" customFormat="1" ht="108">
      <c r="B153" s="37"/>
      <c r="D153" s="178" t="s">
        <v>133</v>
      </c>
      <c r="F153" s="179" t="s">
        <v>232</v>
      </c>
      <c r="I153" s="180"/>
      <c r="L153" s="37"/>
      <c r="M153" s="181"/>
      <c r="N153" s="38"/>
      <c r="O153" s="38"/>
      <c r="P153" s="38"/>
      <c r="Q153" s="38"/>
      <c r="R153" s="38"/>
      <c r="S153" s="38"/>
      <c r="T153" s="66"/>
      <c r="AT153" s="21" t="s">
        <v>133</v>
      </c>
      <c r="AU153" s="21" t="s">
        <v>78</v>
      </c>
    </row>
    <row r="154" spans="2:65" s="1" customFormat="1" ht="27">
      <c r="B154" s="37"/>
      <c r="D154" s="178" t="s">
        <v>135</v>
      </c>
      <c r="F154" s="179" t="s">
        <v>233</v>
      </c>
      <c r="I154" s="180"/>
      <c r="L154" s="37"/>
      <c r="M154" s="181"/>
      <c r="N154" s="38"/>
      <c r="O154" s="38"/>
      <c r="P154" s="38"/>
      <c r="Q154" s="38"/>
      <c r="R154" s="38"/>
      <c r="S154" s="38"/>
      <c r="T154" s="66"/>
      <c r="AT154" s="21" t="s">
        <v>135</v>
      </c>
      <c r="AU154" s="21" t="s">
        <v>78</v>
      </c>
    </row>
    <row r="155" spans="2:65" s="11" customFormat="1" ht="13.5">
      <c r="B155" s="182"/>
      <c r="D155" s="178" t="s">
        <v>137</v>
      </c>
      <c r="E155" s="183" t="s">
        <v>5</v>
      </c>
      <c r="F155" s="184" t="s">
        <v>234</v>
      </c>
      <c r="H155" s="185">
        <v>29.88</v>
      </c>
      <c r="I155" s="186"/>
      <c r="L155" s="182"/>
      <c r="M155" s="187"/>
      <c r="N155" s="188"/>
      <c r="O155" s="188"/>
      <c r="P155" s="188"/>
      <c r="Q155" s="188"/>
      <c r="R155" s="188"/>
      <c r="S155" s="188"/>
      <c r="T155" s="189"/>
      <c r="AT155" s="183" t="s">
        <v>137</v>
      </c>
      <c r="AU155" s="183" t="s">
        <v>78</v>
      </c>
      <c r="AV155" s="11" t="s">
        <v>78</v>
      </c>
      <c r="AW155" s="11" t="s">
        <v>32</v>
      </c>
      <c r="AX155" s="11" t="s">
        <v>76</v>
      </c>
      <c r="AY155" s="183" t="s">
        <v>124</v>
      </c>
    </row>
    <row r="156" spans="2:65" s="1" customFormat="1" ht="25.5" customHeight="1">
      <c r="B156" s="165"/>
      <c r="C156" s="166" t="s">
        <v>235</v>
      </c>
      <c r="D156" s="166" t="s">
        <v>126</v>
      </c>
      <c r="E156" s="167" t="s">
        <v>236</v>
      </c>
      <c r="F156" s="168" t="s">
        <v>237</v>
      </c>
      <c r="G156" s="169" t="s">
        <v>129</v>
      </c>
      <c r="H156" s="170">
        <v>96.48</v>
      </c>
      <c r="I156" s="171"/>
      <c r="J156" s="172">
        <f>ROUND(I156*H156,2)</f>
        <v>0</v>
      </c>
      <c r="K156" s="168" t="s">
        <v>130</v>
      </c>
      <c r="L156" s="37"/>
      <c r="M156" s="173" t="s">
        <v>5</v>
      </c>
      <c r="N156" s="174" t="s">
        <v>39</v>
      </c>
      <c r="O156" s="38"/>
      <c r="P156" s="175">
        <f>O156*H156</f>
        <v>0</v>
      </c>
      <c r="Q156" s="175">
        <v>1.32E-3</v>
      </c>
      <c r="R156" s="175">
        <f>Q156*H156</f>
        <v>0.12735360000000001</v>
      </c>
      <c r="S156" s="175">
        <v>0</v>
      </c>
      <c r="T156" s="176">
        <f>S156*H156</f>
        <v>0</v>
      </c>
      <c r="AR156" s="21" t="s">
        <v>131</v>
      </c>
      <c r="AT156" s="21" t="s">
        <v>126</v>
      </c>
      <c r="AU156" s="21" t="s">
        <v>78</v>
      </c>
      <c r="AY156" s="21" t="s">
        <v>124</v>
      </c>
      <c r="BE156" s="177">
        <f>IF(N156="základní",J156,0)</f>
        <v>0</v>
      </c>
      <c r="BF156" s="177">
        <f>IF(N156="snížená",J156,0)</f>
        <v>0</v>
      </c>
      <c r="BG156" s="177">
        <f>IF(N156="zákl. přenesená",J156,0)</f>
        <v>0</v>
      </c>
      <c r="BH156" s="177">
        <f>IF(N156="sníž. přenesená",J156,0)</f>
        <v>0</v>
      </c>
      <c r="BI156" s="177">
        <f>IF(N156="nulová",J156,0)</f>
        <v>0</v>
      </c>
      <c r="BJ156" s="21" t="s">
        <v>76</v>
      </c>
      <c r="BK156" s="177">
        <f>ROUND(I156*H156,2)</f>
        <v>0</v>
      </c>
      <c r="BL156" s="21" t="s">
        <v>131</v>
      </c>
      <c r="BM156" s="21" t="s">
        <v>238</v>
      </c>
    </row>
    <row r="157" spans="2:65" s="1" customFormat="1" ht="256.5">
      <c r="B157" s="37"/>
      <c r="D157" s="178" t="s">
        <v>133</v>
      </c>
      <c r="F157" s="179" t="s">
        <v>239</v>
      </c>
      <c r="I157" s="180"/>
      <c r="L157" s="37"/>
      <c r="M157" s="181"/>
      <c r="N157" s="38"/>
      <c r="O157" s="38"/>
      <c r="P157" s="38"/>
      <c r="Q157" s="38"/>
      <c r="R157" s="38"/>
      <c r="S157" s="38"/>
      <c r="T157" s="66"/>
      <c r="AT157" s="21" t="s">
        <v>133</v>
      </c>
      <c r="AU157" s="21" t="s">
        <v>78</v>
      </c>
    </row>
    <row r="158" spans="2:65" s="11" customFormat="1" ht="13.5">
      <c r="B158" s="182"/>
      <c r="D158" s="178" t="s">
        <v>137</v>
      </c>
      <c r="E158" s="183" t="s">
        <v>5</v>
      </c>
      <c r="F158" s="184" t="s">
        <v>240</v>
      </c>
      <c r="H158" s="185">
        <v>96.48</v>
      </c>
      <c r="I158" s="186"/>
      <c r="L158" s="182"/>
      <c r="M158" s="187"/>
      <c r="N158" s="188"/>
      <c r="O158" s="188"/>
      <c r="P158" s="188"/>
      <c r="Q158" s="188"/>
      <c r="R158" s="188"/>
      <c r="S158" s="188"/>
      <c r="T158" s="189"/>
      <c r="AT158" s="183" t="s">
        <v>137</v>
      </c>
      <c r="AU158" s="183" t="s">
        <v>78</v>
      </c>
      <c r="AV158" s="11" t="s">
        <v>78</v>
      </c>
      <c r="AW158" s="11" t="s">
        <v>32</v>
      </c>
      <c r="AX158" s="11" t="s">
        <v>76</v>
      </c>
      <c r="AY158" s="183" t="s">
        <v>124</v>
      </c>
    </row>
    <row r="159" spans="2:65" s="1" customFormat="1" ht="25.5" customHeight="1">
      <c r="B159" s="165"/>
      <c r="C159" s="166" t="s">
        <v>241</v>
      </c>
      <c r="D159" s="166" t="s">
        <v>126</v>
      </c>
      <c r="E159" s="167" t="s">
        <v>242</v>
      </c>
      <c r="F159" s="168" t="s">
        <v>243</v>
      </c>
      <c r="G159" s="169" t="s">
        <v>129</v>
      </c>
      <c r="H159" s="170">
        <v>96.48</v>
      </c>
      <c r="I159" s="171"/>
      <c r="J159" s="172">
        <f>ROUND(I159*H159,2)</f>
        <v>0</v>
      </c>
      <c r="K159" s="168" t="s">
        <v>130</v>
      </c>
      <c r="L159" s="37"/>
      <c r="M159" s="173" t="s">
        <v>5</v>
      </c>
      <c r="N159" s="174" t="s">
        <v>39</v>
      </c>
      <c r="O159" s="38"/>
      <c r="P159" s="175">
        <f>O159*H159</f>
        <v>0</v>
      </c>
      <c r="Q159" s="175">
        <v>4.0000000000000003E-5</v>
      </c>
      <c r="R159" s="175">
        <f>Q159*H159</f>
        <v>3.8592000000000006E-3</v>
      </c>
      <c r="S159" s="175">
        <v>0</v>
      </c>
      <c r="T159" s="176">
        <f>S159*H159</f>
        <v>0</v>
      </c>
      <c r="AR159" s="21" t="s">
        <v>131</v>
      </c>
      <c r="AT159" s="21" t="s">
        <v>126</v>
      </c>
      <c r="AU159" s="21" t="s">
        <v>78</v>
      </c>
      <c r="AY159" s="21" t="s">
        <v>124</v>
      </c>
      <c r="BE159" s="177">
        <f>IF(N159="základní",J159,0)</f>
        <v>0</v>
      </c>
      <c r="BF159" s="177">
        <f>IF(N159="snížená",J159,0)</f>
        <v>0</v>
      </c>
      <c r="BG159" s="177">
        <f>IF(N159="zákl. přenesená",J159,0)</f>
        <v>0</v>
      </c>
      <c r="BH159" s="177">
        <f>IF(N159="sníž. přenesená",J159,0)</f>
        <v>0</v>
      </c>
      <c r="BI159" s="177">
        <f>IF(N159="nulová",J159,0)</f>
        <v>0</v>
      </c>
      <c r="BJ159" s="21" t="s">
        <v>76</v>
      </c>
      <c r="BK159" s="177">
        <f>ROUND(I159*H159,2)</f>
        <v>0</v>
      </c>
      <c r="BL159" s="21" t="s">
        <v>131</v>
      </c>
      <c r="BM159" s="21" t="s">
        <v>244</v>
      </c>
    </row>
    <row r="160" spans="2:65" s="1" customFormat="1" ht="256.5">
      <c r="B160" s="37"/>
      <c r="D160" s="178" t="s">
        <v>133</v>
      </c>
      <c r="F160" s="179" t="s">
        <v>239</v>
      </c>
      <c r="I160" s="180"/>
      <c r="L160" s="37"/>
      <c r="M160" s="181"/>
      <c r="N160" s="38"/>
      <c r="O160" s="38"/>
      <c r="P160" s="38"/>
      <c r="Q160" s="38"/>
      <c r="R160" s="38"/>
      <c r="S160" s="38"/>
      <c r="T160" s="66"/>
      <c r="AT160" s="21" t="s">
        <v>133</v>
      </c>
      <c r="AU160" s="21" t="s">
        <v>78</v>
      </c>
    </row>
    <row r="161" spans="2:65" s="11" customFormat="1" ht="13.5">
      <c r="B161" s="182"/>
      <c r="D161" s="178" t="s">
        <v>137</v>
      </c>
      <c r="E161" s="183" t="s">
        <v>5</v>
      </c>
      <c r="F161" s="184" t="s">
        <v>240</v>
      </c>
      <c r="H161" s="185">
        <v>96.48</v>
      </c>
      <c r="I161" s="186"/>
      <c r="L161" s="182"/>
      <c r="M161" s="187"/>
      <c r="N161" s="188"/>
      <c r="O161" s="188"/>
      <c r="P161" s="188"/>
      <c r="Q161" s="188"/>
      <c r="R161" s="188"/>
      <c r="S161" s="188"/>
      <c r="T161" s="189"/>
      <c r="AT161" s="183" t="s">
        <v>137</v>
      </c>
      <c r="AU161" s="183" t="s">
        <v>78</v>
      </c>
      <c r="AV161" s="11" t="s">
        <v>78</v>
      </c>
      <c r="AW161" s="11" t="s">
        <v>32</v>
      </c>
      <c r="AX161" s="11" t="s">
        <v>76</v>
      </c>
      <c r="AY161" s="183" t="s">
        <v>124</v>
      </c>
    </row>
    <row r="162" spans="2:65" s="1" customFormat="1" ht="25.5" customHeight="1">
      <c r="B162" s="165"/>
      <c r="C162" s="166" t="s">
        <v>245</v>
      </c>
      <c r="D162" s="166" t="s">
        <v>126</v>
      </c>
      <c r="E162" s="167" t="s">
        <v>246</v>
      </c>
      <c r="F162" s="168" t="s">
        <v>247</v>
      </c>
      <c r="G162" s="169" t="s">
        <v>129</v>
      </c>
      <c r="H162" s="170">
        <v>291.60000000000002</v>
      </c>
      <c r="I162" s="171"/>
      <c r="J162" s="172">
        <f>ROUND(I162*H162,2)</f>
        <v>0</v>
      </c>
      <c r="K162" s="168" t="s">
        <v>130</v>
      </c>
      <c r="L162" s="37"/>
      <c r="M162" s="173" t="s">
        <v>5</v>
      </c>
      <c r="N162" s="174" t="s">
        <v>39</v>
      </c>
      <c r="O162" s="38"/>
      <c r="P162" s="175">
        <f>O162*H162</f>
        <v>0</v>
      </c>
      <c r="Q162" s="175">
        <v>3.79E-3</v>
      </c>
      <c r="R162" s="175">
        <f>Q162*H162</f>
        <v>1.105164</v>
      </c>
      <c r="S162" s="175">
        <v>0</v>
      </c>
      <c r="T162" s="176">
        <f>S162*H162</f>
        <v>0</v>
      </c>
      <c r="AR162" s="21" t="s">
        <v>131</v>
      </c>
      <c r="AT162" s="21" t="s">
        <v>126</v>
      </c>
      <c r="AU162" s="21" t="s">
        <v>78</v>
      </c>
      <c r="AY162" s="21" t="s">
        <v>124</v>
      </c>
      <c r="BE162" s="177">
        <f>IF(N162="základní",J162,0)</f>
        <v>0</v>
      </c>
      <c r="BF162" s="177">
        <f>IF(N162="snížená",J162,0)</f>
        <v>0</v>
      </c>
      <c r="BG162" s="177">
        <f>IF(N162="zákl. přenesená",J162,0)</f>
        <v>0</v>
      </c>
      <c r="BH162" s="177">
        <f>IF(N162="sníž. přenesená",J162,0)</f>
        <v>0</v>
      </c>
      <c r="BI162" s="177">
        <f>IF(N162="nulová",J162,0)</f>
        <v>0</v>
      </c>
      <c r="BJ162" s="21" t="s">
        <v>76</v>
      </c>
      <c r="BK162" s="177">
        <f>ROUND(I162*H162,2)</f>
        <v>0</v>
      </c>
      <c r="BL162" s="21" t="s">
        <v>131</v>
      </c>
      <c r="BM162" s="21" t="s">
        <v>248</v>
      </c>
    </row>
    <row r="163" spans="2:65" s="1" customFormat="1" ht="283.5">
      <c r="B163" s="37"/>
      <c r="D163" s="178" t="s">
        <v>133</v>
      </c>
      <c r="F163" s="179" t="s">
        <v>249</v>
      </c>
      <c r="I163" s="180"/>
      <c r="L163" s="37"/>
      <c r="M163" s="181"/>
      <c r="N163" s="38"/>
      <c r="O163" s="38"/>
      <c r="P163" s="38"/>
      <c r="Q163" s="38"/>
      <c r="R163" s="38"/>
      <c r="S163" s="38"/>
      <c r="T163" s="66"/>
      <c r="AT163" s="21" t="s">
        <v>133</v>
      </c>
      <c r="AU163" s="21" t="s">
        <v>78</v>
      </c>
    </row>
    <row r="164" spans="2:65" s="11" customFormat="1" ht="13.5">
      <c r="B164" s="182"/>
      <c r="D164" s="178" t="s">
        <v>137</v>
      </c>
      <c r="E164" s="183" t="s">
        <v>5</v>
      </c>
      <c r="F164" s="184" t="s">
        <v>250</v>
      </c>
      <c r="H164" s="185">
        <v>291.60000000000002</v>
      </c>
      <c r="I164" s="186"/>
      <c r="L164" s="182"/>
      <c r="M164" s="187"/>
      <c r="N164" s="188"/>
      <c r="O164" s="188"/>
      <c r="P164" s="188"/>
      <c r="Q164" s="188"/>
      <c r="R164" s="188"/>
      <c r="S164" s="188"/>
      <c r="T164" s="189"/>
      <c r="AT164" s="183" t="s">
        <v>137</v>
      </c>
      <c r="AU164" s="183" t="s">
        <v>78</v>
      </c>
      <c r="AV164" s="11" t="s">
        <v>78</v>
      </c>
      <c r="AW164" s="11" t="s">
        <v>32</v>
      </c>
      <c r="AX164" s="11" t="s">
        <v>76</v>
      </c>
      <c r="AY164" s="183" t="s">
        <v>124</v>
      </c>
    </row>
    <row r="165" spans="2:65" s="1" customFormat="1" ht="25.5" customHeight="1">
      <c r="B165" s="165"/>
      <c r="C165" s="166" t="s">
        <v>251</v>
      </c>
      <c r="D165" s="166" t="s">
        <v>126</v>
      </c>
      <c r="E165" s="167" t="s">
        <v>252</v>
      </c>
      <c r="F165" s="168" t="s">
        <v>253</v>
      </c>
      <c r="G165" s="169" t="s">
        <v>129</v>
      </c>
      <c r="H165" s="170">
        <v>291.60000000000002</v>
      </c>
      <c r="I165" s="171"/>
      <c r="J165" s="172">
        <f>ROUND(I165*H165,2)</f>
        <v>0</v>
      </c>
      <c r="K165" s="168" t="s">
        <v>130</v>
      </c>
      <c r="L165" s="37"/>
      <c r="M165" s="173" t="s">
        <v>5</v>
      </c>
      <c r="N165" s="174" t="s">
        <v>39</v>
      </c>
      <c r="O165" s="38"/>
      <c r="P165" s="175">
        <f>O165*H165</f>
        <v>0</v>
      </c>
      <c r="Q165" s="175">
        <v>4.0000000000000003E-5</v>
      </c>
      <c r="R165" s="175">
        <f>Q165*H165</f>
        <v>1.1664000000000002E-2</v>
      </c>
      <c r="S165" s="175">
        <v>0</v>
      </c>
      <c r="T165" s="176">
        <f>S165*H165</f>
        <v>0</v>
      </c>
      <c r="AR165" s="21" t="s">
        <v>131</v>
      </c>
      <c r="AT165" s="21" t="s">
        <v>126</v>
      </c>
      <c r="AU165" s="21" t="s">
        <v>78</v>
      </c>
      <c r="AY165" s="21" t="s">
        <v>124</v>
      </c>
      <c r="BE165" s="177">
        <f>IF(N165="základní",J165,0)</f>
        <v>0</v>
      </c>
      <c r="BF165" s="177">
        <f>IF(N165="snížená",J165,0)</f>
        <v>0</v>
      </c>
      <c r="BG165" s="177">
        <f>IF(N165="zákl. přenesená",J165,0)</f>
        <v>0</v>
      </c>
      <c r="BH165" s="177">
        <f>IF(N165="sníž. přenesená",J165,0)</f>
        <v>0</v>
      </c>
      <c r="BI165" s="177">
        <f>IF(N165="nulová",J165,0)</f>
        <v>0</v>
      </c>
      <c r="BJ165" s="21" t="s">
        <v>76</v>
      </c>
      <c r="BK165" s="177">
        <f>ROUND(I165*H165,2)</f>
        <v>0</v>
      </c>
      <c r="BL165" s="21" t="s">
        <v>131</v>
      </c>
      <c r="BM165" s="21" t="s">
        <v>254</v>
      </c>
    </row>
    <row r="166" spans="2:65" s="1" customFormat="1" ht="283.5">
      <c r="B166" s="37"/>
      <c r="D166" s="178" t="s">
        <v>133</v>
      </c>
      <c r="F166" s="179" t="s">
        <v>249</v>
      </c>
      <c r="I166" s="180"/>
      <c r="L166" s="37"/>
      <c r="M166" s="181"/>
      <c r="N166" s="38"/>
      <c r="O166" s="38"/>
      <c r="P166" s="38"/>
      <c r="Q166" s="38"/>
      <c r="R166" s="38"/>
      <c r="S166" s="38"/>
      <c r="T166" s="66"/>
      <c r="AT166" s="21" t="s">
        <v>133</v>
      </c>
      <c r="AU166" s="21" t="s">
        <v>78</v>
      </c>
    </row>
    <row r="167" spans="2:65" s="11" customFormat="1" ht="13.5">
      <c r="B167" s="182"/>
      <c r="D167" s="178" t="s">
        <v>137</v>
      </c>
      <c r="E167" s="183" t="s">
        <v>5</v>
      </c>
      <c r="F167" s="184" t="s">
        <v>250</v>
      </c>
      <c r="H167" s="185">
        <v>291.60000000000002</v>
      </c>
      <c r="I167" s="186"/>
      <c r="L167" s="182"/>
      <c r="M167" s="187"/>
      <c r="N167" s="188"/>
      <c r="O167" s="188"/>
      <c r="P167" s="188"/>
      <c r="Q167" s="188"/>
      <c r="R167" s="188"/>
      <c r="S167" s="188"/>
      <c r="T167" s="189"/>
      <c r="AT167" s="183" t="s">
        <v>137</v>
      </c>
      <c r="AU167" s="183" t="s">
        <v>78</v>
      </c>
      <c r="AV167" s="11" t="s">
        <v>78</v>
      </c>
      <c r="AW167" s="11" t="s">
        <v>32</v>
      </c>
      <c r="AX167" s="11" t="s">
        <v>76</v>
      </c>
      <c r="AY167" s="183" t="s">
        <v>124</v>
      </c>
    </row>
    <row r="168" spans="2:65" s="1" customFormat="1" ht="38.25" customHeight="1">
      <c r="B168" s="165"/>
      <c r="C168" s="166" t="s">
        <v>10</v>
      </c>
      <c r="D168" s="166" t="s">
        <v>126</v>
      </c>
      <c r="E168" s="167" t="s">
        <v>255</v>
      </c>
      <c r="F168" s="168" t="s">
        <v>256</v>
      </c>
      <c r="G168" s="169" t="s">
        <v>218</v>
      </c>
      <c r="H168" s="170">
        <v>5.2389999999999999</v>
      </c>
      <c r="I168" s="171"/>
      <c r="J168" s="172">
        <f>ROUND(I168*H168,2)</f>
        <v>0</v>
      </c>
      <c r="K168" s="168" t="s">
        <v>130</v>
      </c>
      <c r="L168" s="37"/>
      <c r="M168" s="173" t="s">
        <v>5</v>
      </c>
      <c r="N168" s="174" t="s">
        <v>39</v>
      </c>
      <c r="O168" s="38"/>
      <c r="P168" s="175">
        <f>O168*H168</f>
        <v>0</v>
      </c>
      <c r="Q168" s="175">
        <v>1.0483800000000001</v>
      </c>
      <c r="R168" s="175">
        <f>Q168*H168</f>
        <v>5.4924628200000001</v>
      </c>
      <c r="S168" s="175">
        <v>0</v>
      </c>
      <c r="T168" s="176">
        <f>S168*H168</f>
        <v>0</v>
      </c>
      <c r="AR168" s="21" t="s">
        <v>131</v>
      </c>
      <c r="AT168" s="21" t="s">
        <v>126</v>
      </c>
      <c r="AU168" s="21" t="s">
        <v>78</v>
      </c>
      <c r="AY168" s="21" t="s">
        <v>124</v>
      </c>
      <c r="BE168" s="177">
        <f>IF(N168="základní",J168,0)</f>
        <v>0</v>
      </c>
      <c r="BF168" s="177">
        <f>IF(N168="snížená",J168,0)</f>
        <v>0</v>
      </c>
      <c r="BG168" s="177">
        <f>IF(N168="zákl. přenesená",J168,0)</f>
        <v>0</v>
      </c>
      <c r="BH168" s="177">
        <f>IF(N168="sníž. přenesená",J168,0)</f>
        <v>0</v>
      </c>
      <c r="BI168" s="177">
        <f>IF(N168="nulová",J168,0)</f>
        <v>0</v>
      </c>
      <c r="BJ168" s="21" t="s">
        <v>76</v>
      </c>
      <c r="BK168" s="177">
        <f>ROUND(I168*H168,2)</f>
        <v>0</v>
      </c>
      <c r="BL168" s="21" t="s">
        <v>131</v>
      </c>
      <c r="BM168" s="21" t="s">
        <v>257</v>
      </c>
    </row>
    <row r="169" spans="2:65" s="1" customFormat="1" ht="108">
      <c r="B169" s="37"/>
      <c r="D169" s="178" t="s">
        <v>133</v>
      </c>
      <c r="F169" s="179" t="s">
        <v>258</v>
      </c>
      <c r="I169" s="180"/>
      <c r="L169" s="37"/>
      <c r="M169" s="181"/>
      <c r="N169" s="38"/>
      <c r="O169" s="38"/>
      <c r="P169" s="38"/>
      <c r="Q169" s="38"/>
      <c r="R169" s="38"/>
      <c r="S169" s="38"/>
      <c r="T169" s="66"/>
      <c r="AT169" s="21" t="s">
        <v>133</v>
      </c>
      <c r="AU169" s="21" t="s">
        <v>78</v>
      </c>
    </row>
    <row r="170" spans="2:65" s="11" customFormat="1" ht="13.5">
      <c r="B170" s="182"/>
      <c r="D170" s="178" t="s">
        <v>137</v>
      </c>
      <c r="E170" s="183" t="s">
        <v>5</v>
      </c>
      <c r="F170" s="184" t="s">
        <v>259</v>
      </c>
      <c r="H170" s="185">
        <v>5.2389999999999999</v>
      </c>
      <c r="I170" s="186"/>
      <c r="L170" s="182"/>
      <c r="M170" s="187"/>
      <c r="N170" s="188"/>
      <c r="O170" s="188"/>
      <c r="P170" s="188"/>
      <c r="Q170" s="188"/>
      <c r="R170" s="188"/>
      <c r="S170" s="188"/>
      <c r="T170" s="189"/>
      <c r="AT170" s="183" t="s">
        <v>137</v>
      </c>
      <c r="AU170" s="183" t="s">
        <v>78</v>
      </c>
      <c r="AV170" s="11" t="s">
        <v>78</v>
      </c>
      <c r="AW170" s="11" t="s">
        <v>32</v>
      </c>
      <c r="AX170" s="11" t="s">
        <v>76</v>
      </c>
      <c r="AY170" s="183" t="s">
        <v>124</v>
      </c>
    </row>
    <row r="171" spans="2:65" s="1" customFormat="1" ht="38.25" customHeight="1">
      <c r="B171" s="165"/>
      <c r="C171" s="166" t="s">
        <v>260</v>
      </c>
      <c r="D171" s="166" t="s">
        <v>126</v>
      </c>
      <c r="E171" s="167" t="s">
        <v>261</v>
      </c>
      <c r="F171" s="168" t="s">
        <v>262</v>
      </c>
      <c r="G171" s="169" t="s">
        <v>218</v>
      </c>
      <c r="H171" s="170">
        <v>6.7229999999999999</v>
      </c>
      <c r="I171" s="171"/>
      <c r="J171" s="172">
        <f>ROUND(I171*H171,2)</f>
        <v>0</v>
      </c>
      <c r="K171" s="168" t="s">
        <v>130</v>
      </c>
      <c r="L171" s="37"/>
      <c r="M171" s="173" t="s">
        <v>5</v>
      </c>
      <c r="N171" s="174" t="s">
        <v>39</v>
      </c>
      <c r="O171" s="38"/>
      <c r="P171" s="175">
        <f>O171*H171</f>
        <v>0</v>
      </c>
      <c r="Q171" s="175">
        <v>1.05172</v>
      </c>
      <c r="R171" s="175">
        <f>Q171*H171</f>
        <v>7.0707135599999997</v>
      </c>
      <c r="S171" s="175">
        <v>0</v>
      </c>
      <c r="T171" s="176">
        <f>S171*H171</f>
        <v>0</v>
      </c>
      <c r="AR171" s="21" t="s">
        <v>131</v>
      </c>
      <c r="AT171" s="21" t="s">
        <v>126</v>
      </c>
      <c r="AU171" s="21" t="s">
        <v>78</v>
      </c>
      <c r="AY171" s="21" t="s">
        <v>124</v>
      </c>
      <c r="BE171" s="177">
        <f>IF(N171="základní",J171,0)</f>
        <v>0</v>
      </c>
      <c r="BF171" s="177">
        <f>IF(N171="snížená",J171,0)</f>
        <v>0</v>
      </c>
      <c r="BG171" s="177">
        <f>IF(N171="zákl. přenesená",J171,0)</f>
        <v>0</v>
      </c>
      <c r="BH171" s="177">
        <f>IF(N171="sníž. přenesená",J171,0)</f>
        <v>0</v>
      </c>
      <c r="BI171" s="177">
        <f>IF(N171="nulová",J171,0)</f>
        <v>0</v>
      </c>
      <c r="BJ171" s="21" t="s">
        <v>76</v>
      </c>
      <c r="BK171" s="177">
        <f>ROUND(I171*H171,2)</f>
        <v>0</v>
      </c>
      <c r="BL171" s="21" t="s">
        <v>131</v>
      </c>
      <c r="BM171" s="21" t="s">
        <v>263</v>
      </c>
    </row>
    <row r="172" spans="2:65" s="1" customFormat="1" ht="108">
      <c r="B172" s="37"/>
      <c r="D172" s="178" t="s">
        <v>133</v>
      </c>
      <c r="F172" s="179" t="s">
        <v>258</v>
      </c>
      <c r="I172" s="180"/>
      <c r="L172" s="37"/>
      <c r="M172" s="181"/>
      <c r="N172" s="38"/>
      <c r="O172" s="38"/>
      <c r="P172" s="38"/>
      <c r="Q172" s="38"/>
      <c r="R172" s="38"/>
      <c r="S172" s="38"/>
      <c r="T172" s="66"/>
      <c r="AT172" s="21" t="s">
        <v>133</v>
      </c>
      <c r="AU172" s="21" t="s">
        <v>78</v>
      </c>
    </row>
    <row r="173" spans="2:65" s="11" customFormat="1" ht="13.5">
      <c r="B173" s="182"/>
      <c r="D173" s="178" t="s">
        <v>137</v>
      </c>
      <c r="E173" s="183" t="s">
        <v>5</v>
      </c>
      <c r="F173" s="184" t="s">
        <v>264</v>
      </c>
      <c r="H173" s="185">
        <v>6.7229999999999999</v>
      </c>
      <c r="I173" s="186"/>
      <c r="L173" s="182"/>
      <c r="M173" s="187"/>
      <c r="N173" s="188"/>
      <c r="O173" s="188"/>
      <c r="P173" s="188"/>
      <c r="Q173" s="188"/>
      <c r="R173" s="188"/>
      <c r="S173" s="188"/>
      <c r="T173" s="189"/>
      <c r="AT173" s="183" t="s">
        <v>137</v>
      </c>
      <c r="AU173" s="183" t="s">
        <v>78</v>
      </c>
      <c r="AV173" s="11" t="s">
        <v>78</v>
      </c>
      <c r="AW173" s="11" t="s">
        <v>32</v>
      </c>
      <c r="AX173" s="11" t="s">
        <v>76</v>
      </c>
      <c r="AY173" s="183" t="s">
        <v>124</v>
      </c>
    </row>
    <row r="174" spans="2:65" s="1" customFormat="1" ht="16.5" customHeight="1">
      <c r="B174" s="165"/>
      <c r="C174" s="166" t="s">
        <v>265</v>
      </c>
      <c r="D174" s="166" t="s">
        <v>126</v>
      </c>
      <c r="E174" s="167" t="s">
        <v>266</v>
      </c>
      <c r="F174" s="168" t="s">
        <v>267</v>
      </c>
      <c r="G174" s="169" t="s">
        <v>158</v>
      </c>
      <c r="H174" s="170">
        <v>132</v>
      </c>
      <c r="I174" s="171"/>
      <c r="J174" s="172">
        <f>ROUND(I174*H174,2)</f>
        <v>0</v>
      </c>
      <c r="K174" s="168" t="s">
        <v>130</v>
      </c>
      <c r="L174" s="37"/>
      <c r="M174" s="173" t="s">
        <v>5</v>
      </c>
      <c r="N174" s="174" t="s">
        <v>39</v>
      </c>
      <c r="O174" s="38"/>
      <c r="P174" s="175">
        <f>O174*H174</f>
        <v>0</v>
      </c>
      <c r="Q174" s="175">
        <v>4.4999999999999999E-4</v>
      </c>
      <c r="R174" s="175">
        <f>Q174*H174</f>
        <v>5.9400000000000001E-2</v>
      </c>
      <c r="S174" s="175">
        <v>0</v>
      </c>
      <c r="T174" s="176">
        <f>S174*H174</f>
        <v>0</v>
      </c>
      <c r="AR174" s="21" t="s">
        <v>131</v>
      </c>
      <c r="AT174" s="21" t="s">
        <v>126</v>
      </c>
      <c r="AU174" s="21" t="s">
        <v>78</v>
      </c>
      <c r="AY174" s="21" t="s">
        <v>124</v>
      </c>
      <c r="BE174" s="177">
        <f>IF(N174="základní",J174,0)</f>
        <v>0</v>
      </c>
      <c r="BF174" s="177">
        <f>IF(N174="snížená",J174,0)</f>
        <v>0</v>
      </c>
      <c r="BG174" s="177">
        <f>IF(N174="zákl. přenesená",J174,0)</f>
        <v>0</v>
      </c>
      <c r="BH174" s="177">
        <f>IF(N174="sníž. přenesená",J174,0)</f>
        <v>0</v>
      </c>
      <c r="BI174" s="177">
        <f>IF(N174="nulová",J174,0)</f>
        <v>0</v>
      </c>
      <c r="BJ174" s="21" t="s">
        <v>76</v>
      </c>
      <c r="BK174" s="177">
        <f>ROUND(I174*H174,2)</f>
        <v>0</v>
      </c>
      <c r="BL174" s="21" t="s">
        <v>131</v>
      </c>
      <c r="BM174" s="21" t="s">
        <v>268</v>
      </c>
    </row>
    <row r="175" spans="2:65" s="1" customFormat="1" ht="148.5">
      <c r="B175" s="37"/>
      <c r="D175" s="178" t="s">
        <v>133</v>
      </c>
      <c r="F175" s="179" t="s">
        <v>269</v>
      </c>
      <c r="I175" s="180"/>
      <c r="L175" s="37"/>
      <c r="M175" s="181"/>
      <c r="N175" s="38"/>
      <c r="O175" s="38"/>
      <c r="P175" s="38"/>
      <c r="Q175" s="38"/>
      <c r="R175" s="38"/>
      <c r="S175" s="38"/>
      <c r="T175" s="66"/>
      <c r="AT175" s="21" t="s">
        <v>133</v>
      </c>
      <c r="AU175" s="21" t="s">
        <v>78</v>
      </c>
    </row>
    <row r="176" spans="2:65" s="1" customFormat="1" ht="81">
      <c r="B176" s="37"/>
      <c r="D176" s="178" t="s">
        <v>135</v>
      </c>
      <c r="F176" s="179" t="s">
        <v>270</v>
      </c>
      <c r="I176" s="180"/>
      <c r="L176" s="37"/>
      <c r="M176" s="181"/>
      <c r="N176" s="38"/>
      <c r="O176" s="38"/>
      <c r="P176" s="38"/>
      <c r="Q176" s="38"/>
      <c r="R176" s="38"/>
      <c r="S176" s="38"/>
      <c r="T176" s="66"/>
      <c r="AT176" s="21" t="s">
        <v>135</v>
      </c>
      <c r="AU176" s="21" t="s">
        <v>78</v>
      </c>
    </row>
    <row r="177" spans="2:65" s="11" customFormat="1" ht="13.5">
      <c r="B177" s="182"/>
      <c r="D177" s="178" t="s">
        <v>137</v>
      </c>
      <c r="E177" s="183" t="s">
        <v>5</v>
      </c>
      <c r="F177" s="184" t="s">
        <v>271</v>
      </c>
      <c r="H177" s="185">
        <v>132</v>
      </c>
      <c r="I177" s="186"/>
      <c r="L177" s="182"/>
      <c r="M177" s="187"/>
      <c r="N177" s="188"/>
      <c r="O177" s="188"/>
      <c r="P177" s="188"/>
      <c r="Q177" s="188"/>
      <c r="R177" s="188"/>
      <c r="S177" s="188"/>
      <c r="T177" s="189"/>
      <c r="AT177" s="183" t="s">
        <v>137</v>
      </c>
      <c r="AU177" s="183" t="s">
        <v>78</v>
      </c>
      <c r="AV177" s="11" t="s">
        <v>78</v>
      </c>
      <c r="AW177" s="11" t="s">
        <v>32</v>
      </c>
      <c r="AX177" s="11" t="s">
        <v>76</v>
      </c>
      <c r="AY177" s="183" t="s">
        <v>124</v>
      </c>
    </row>
    <row r="178" spans="2:65" s="10" customFormat="1" ht="29.85" customHeight="1">
      <c r="B178" s="152"/>
      <c r="D178" s="153" t="s">
        <v>67</v>
      </c>
      <c r="E178" s="163" t="s">
        <v>131</v>
      </c>
      <c r="F178" s="163" t="s">
        <v>272</v>
      </c>
      <c r="I178" s="155"/>
      <c r="J178" s="164">
        <f>BK178</f>
        <v>0</v>
      </c>
      <c r="L178" s="152"/>
      <c r="M178" s="157"/>
      <c r="N178" s="158"/>
      <c r="O178" s="158"/>
      <c r="P178" s="159">
        <f>SUM(P179:P221)</f>
        <v>0</v>
      </c>
      <c r="Q178" s="158"/>
      <c r="R178" s="159">
        <f>SUM(R179:R221)</f>
        <v>514.59352794000006</v>
      </c>
      <c r="S178" s="158"/>
      <c r="T178" s="160">
        <f>SUM(T179:T221)</f>
        <v>0</v>
      </c>
      <c r="AR178" s="153" t="s">
        <v>76</v>
      </c>
      <c r="AT178" s="161" t="s">
        <v>67</v>
      </c>
      <c r="AU178" s="161" t="s">
        <v>76</v>
      </c>
      <c r="AY178" s="153" t="s">
        <v>124</v>
      </c>
      <c r="BK178" s="162">
        <f>SUM(BK179:BK221)</f>
        <v>0</v>
      </c>
    </row>
    <row r="179" spans="2:65" s="1" customFormat="1" ht="25.5" customHeight="1">
      <c r="B179" s="165"/>
      <c r="C179" s="166" t="s">
        <v>273</v>
      </c>
      <c r="D179" s="166" t="s">
        <v>126</v>
      </c>
      <c r="E179" s="167" t="s">
        <v>274</v>
      </c>
      <c r="F179" s="168" t="s">
        <v>275</v>
      </c>
      <c r="G179" s="169" t="s">
        <v>166</v>
      </c>
      <c r="H179" s="170">
        <v>3.9220000000000002</v>
      </c>
      <c r="I179" s="171"/>
      <c r="J179" s="172">
        <f>ROUND(I179*H179,2)</f>
        <v>0</v>
      </c>
      <c r="K179" s="168" t="s">
        <v>130</v>
      </c>
      <c r="L179" s="37"/>
      <c r="M179" s="173" t="s">
        <v>5</v>
      </c>
      <c r="N179" s="174" t="s">
        <v>39</v>
      </c>
      <c r="O179" s="38"/>
      <c r="P179" s="175">
        <f>O179*H179</f>
        <v>0</v>
      </c>
      <c r="Q179" s="175">
        <v>0</v>
      </c>
      <c r="R179" s="175">
        <f>Q179*H179</f>
        <v>0</v>
      </c>
      <c r="S179" s="175">
        <v>0</v>
      </c>
      <c r="T179" s="176">
        <f>S179*H179</f>
        <v>0</v>
      </c>
      <c r="AR179" s="21" t="s">
        <v>131</v>
      </c>
      <c r="AT179" s="21" t="s">
        <v>126</v>
      </c>
      <c r="AU179" s="21" t="s">
        <v>78</v>
      </c>
      <c r="AY179" s="21" t="s">
        <v>124</v>
      </c>
      <c r="BE179" s="177">
        <f>IF(N179="základní",J179,0)</f>
        <v>0</v>
      </c>
      <c r="BF179" s="177">
        <f>IF(N179="snížená",J179,0)</f>
        <v>0</v>
      </c>
      <c r="BG179" s="177">
        <f>IF(N179="zákl. přenesená",J179,0)</f>
        <v>0</v>
      </c>
      <c r="BH179" s="177">
        <f>IF(N179="sníž. přenesená",J179,0)</f>
        <v>0</v>
      </c>
      <c r="BI179" s="177">
        <f>IF(N179="nulová",J179,0)</f>
        <v>0</v>
      </c>
      <c r="BJ179" s="21" t="s">
        <v>76</v>
      </c>
      <c r="BK179" s="177">
        <f>ROUND(I179*H179,2)</f>
        <v>0</v>
      </c>
      <c r="BL179" s="21" t="s">
        <v>131</v>
      </c>
      <c r="BM179" s="21" t="s">
        <v>276</v>
      </c>
    </row>
    <row r="180" spans="2:65" s="1" customFormat="1" ht="216">
      <c r="B180" s="37"/>
      <c r="D180" s="178" t="s">
        <v>133</v>
      </c>
      <c r="F180" s="179" t="s">
        <v>277</v>
      </c>
      <c r="I180" s="180"/>
      <c r="L180" s="37"/>
      <c r="M180" s="181"/>
      <c r="N180" s="38"/>
      <c r="O180" s="38"/>
      <c r="P180" s="38"/>
      <c r="Q180" s="38"/>
      <c r="R180" s="38"/>
      <c r="S180" s="38"/>
      <c r="T180" s="66"/>
      <c r="AT180" s="21" t="s">
        <v>133</v>
      </c>
      <c r="AU180" s="21" t="s">
        <v>78</v>
      </c>
    </row>
    <row r="181" spans="2:65" s="1" customFormat="1" ht="40.5">
      <c r="B181" s="37"/>
      <c r="D181" s="178" t="s">
        <v>135</v>
      </c>
      <c r="F181" s="179" t="s">
        <v>278</v>
      </c>
      <c r="I181" s="180"/>
      <c r="L181" s="37"/>
      <c r="M181" s="181"/>
      <c r="N181" s="38"/>
      <c r="O181" s="38"/>
      <c r="P181" s="38"/>
      <c r="Q181" s="38"/>
      <c r="R181" s="38"/>
      <c r="S181" s="38"/>
      <c r="T181" s="66"/>
      <c r="AT181" s="21" t="s">
        <v>135</v>
      </c>
      <c r="AU181" s="21" t="s">
        <v>78</v>
      </c>
    </row>
    <row r="182" spans="2:65" s="11" customFormat="1" ht="13.5">
      <c r="B182" s="182"/>
      <c r="D182" s="178" t="s">
        <v>137</v>
      </c>
      <c r="E182" s="183" t="s">
        <v>5</v>
      </c>
      <c r="F182" s="184" t="s">
        <v>279</v>
      </c>
      <c r="H182" s="185">
        <v>3.9220000000000002</v>
      </c>
      <c r="I182" s="186"/>
      <c r="L182" s="182"/>
      <c r="M182" s="187"/>
      <c r="N182" s="188"/>
      <c r="O182" s="188"/>
      <c r="P182" s="188"/>
      <c r="Q182" s="188"/>
      <c r="R182" s="188"/>
      <c r="S182" s="188"/>
      <c r="T182" s="189"/>
      <c r="AT182" s="183" t="s">
        <v>137</v>
      </c>
      <c r="AU182" s="183" t="s">
        <v>78</v>
      </c>
      <c r="AV182" s="11" t="s">
        <v>78</v>
      </c>
      <c r="AW182" s="11" t="s">
        <v>32</v>
      </c>
      <c r="AX182" s="11" t="s">
        <v>76</v>
      </c>
      <c r="AY182" s="183" t="s">
        <v>124</v>
      </c>
    </row>
    <row r="183" spans="2:65" s="1" customFormat="1" ht="25.5" customHeight="1">
      <c r="B183" s="165"/>
      <c r="C183" s="166" t="s">
        <v>280</v>
      </c>
      <c r="D183" s="166" t="s">
        <v>126</v>
      </c>
      <c r="E183" s="167" t="s">
        <v>281</v>
      </c>
      <c r="F183" s="168" t="s">
        <v>282</v>
      </c>
      <c r="G183" s="169" t="s">
        <v>129</v>
      </c>
      <c r="H183" s="170">
        <v>26</v>
      </c>
      <c r="I183" s="171"/>
      <c r="J183" s="172">
        <f>ROUND(I183*H183,2)</f>
        <v>0</v>
      </c>
      <c r="K183" s="168" t="s">
        <v>130</v>
      </c>
      <c r="L183" s="37"/>
      <c r="M183" s="173" t="s">
        <v>5</v>
      </c>
      <c r="N183" s="174" t="s">
        <v>39</v>
      </c>
      <c r="O183" s="38"/>
      <c r="P183" s="175">
        <f>O183*H183</f>
        <v>0</v>
      </c>
      <c r="Q183" s="175">
        <v>1.9939999999999999E-2</v>
      </c>
      <c r="R183" s="175">
        <f>Q183*H183</f>
        <v>0.51844000000000001</v>
      </c>
      <c r="S183" s="175">
        <v>0</v>
      </c>
      <c r="T183" s="176">
        <f>S183*H183</f>
        <v>0</v>
      </c>
      <c r="AR183" s="21" t="s">
        <v>131</v>
      </c>
      <c r="AT183" s="21" t="s">
        <v>126</v>
      </c>
      <c r="AU183" s="21" t="s">
        <v>78</v>
      </c>
      <c r="AY183" s="21" t="s">
        <v>124</v>
      </c>
      <c r="BE183" s="177">
        <f>IF(N183="základní",J183,0)</f>
        <v>0</v>
      </c>
      <c r="BF183" s="177">
        <f>IF(N183="snížená",J183,0)</f>
        <v>0</v>
      </c>
      <c r="BG183" s="177">
        <f>IF(N183="zákl. přenesená",J183,0)</f>
        <v>0</v>
      </c>
      <c r="BH183" s="177">
        <f>IF(N183="sníž. přenesená",J183,0)</f>
        <v>0</v>
      </c>
      <c r="BI183" s="177">
        <f>IF(N183="nulová",J183,0)</f>
        <v>0</v>
      </c>
      <c r="BJ183" s="21" t="s">
        <v>76</v>
      </c>
      <c r="BK183" s="177">
        <f>ROUND(I183*H183,2)</f>
        <v>0</v>
      </c>
      <c r="BL183" s="21" t="s">
        <v>131</v>
      </c>
      <c r="BM183" s="21" t="s">
        <v>283</v>
      </c>
    </row>
    <row r="184" spans="2:65" s="1" customFormat="1" ht="270">
      <c r="B184" s="37"/>
      <c r="D184" s="178" t="s">
        <v>133</v>
      </c>
      <c r="F184" s="179" t="s">
        <v>284</v>
      </c>
      <c r="I184" s="180"/>
      <c r="L184" s="37"/>
      <c r="M184" s="181"/>
      <c r="N184" s="38"/>
      <c r="O184" s="38"/>
      <c r="P184" s="38"/>
      <c r="Q184" s="38"/>
      <c r="R184" s="38"/>
      <c r="S184" s="38"/>
      <c r="T184" s="66"/>
      <c r="AT184" s="21" t="s">
        <v>133</v>
      </c>
      <c r="AU184" s="21" t="s">
        <v>78</v>
      </c>
    </row>
    <row r="185" spans="2:65" s="1" customFormat="1" ht="27">
      <c r="B185" s="37"/>
      <c r="D185" s="178" t="s">
        <v>135</v>
      </c>
      <c r="F185" s="179" t="s">
        <v>285</v>
      </c>
      <c r="I185" s="180"/>
      <c r="L185" s="37"/>
      <c r="M185" s="181"/>
      <c r="N185" s="38"/>
      <c r="O185" s="38"/>
      <c r="P185" s="38"/>
      <c r="Q185" s="38"/>
      <c r="R185" s="38"/>
      <c r="S185" s="38"/>
      <c r="T185" s="66"/>
      <c r="AT185" s="21" t="s">
        <v>135</v>
      </c>
      <c r="AU185" s="21" t="s">
        <v>78</v>
      </c>
    </row>
    <row r="186" spans="2:65" s="11" customFormat="1" ht="13.5">
      <c r="B186" s="182"/>
      <c r="D186" s="178" t="s">
        <v>137</v>
      </c>
      <c r="E186" s="183" t="s">
        <v>5</v>
      </c>
      <c r="F186" s="184" t="s">
        <v>286</v>
      </c>
      <c r="H186" s="185">
        <v>26</v>
      </c>
      <c r="I186" s="186"/>
      <c r="L186" s="182"/>
      <c r="M186" s="187"/>
      <c r="N186" s="188"/>
      <c r="O186" s="188"/>
      <c r="P186" s="188"/>
      <c r="Q186" s="188"/>
      <c r="R186" s="188"/>
      <c r="S186" s="188"/>
      <c r="T186" s="189"/>
      <c r="AT186" s="183" t="s">
        <v>137</v>
      </c>
      <c r="AU186" s="183" t="s">
        <v>78</v>
      </c>
      <c r="AV186" s="11" t="s">
        <v>78</v>
      </c>
      <c r="AW186" s="11" t="s">
        <v>32</v>
      </c>
      <c r="AX186" s="11" t="s">
        <v>76</v>
      </c>
      <c r="AY186" s="183" t="s">
        <v>124</v>
      </c>
    </row>
    <row r="187" spans="2:65" s="1" customFormat="1" ht="25.5" customHeight="1">
      <c r="B187" s="165"/>
      <c r="C187" s="166" t="s">
        <v>287</v>
      </c>
      <c r="D187" s="166" t="s">
        <v>126</v>
      </c>
      <c r="E187" s="167" t="s">
        <v>288</v>
      </c>
      <c r="F187" s="168" t="s">
        <v>289</v>
      </c>
      <c r="G187" s="169" t="s">
        <v>218</v>
      </c>
      <c r="H187" s="170">
        <v>0.36</v>
      </c>
      <c r="I187" s="171"/>
      <c r="J187" s="172">
        <f>ROUND(I187*H187,2)</f>
        <v>0</v>
      </c>
      <c r="K187" s="168" t="s">
        <v>130</v>
      </c>
      <c r="L187" s="37"/>
      <c r="M187" s="173" t="s">
        <v>5</v>
      </c>
      <c r="N187" s="174" t="s">
        <v>39</v>
      </c>
      <c r="O187" s="38"/>
      <c r="P187" s="175">
        <f>O187*H187</f>
        <v>0</v>
      </c>
      <c r="Q187" s="175">
        <v>1.0490900000000001</v>
      </c>
      <c r="R187" s="175">
        <f>Q187*H187</f>
        <v>0.37767240000000002</v>
      </c>
      <c r="S187" s="175">
        <v>0</v>
      </c>
      <c r="T187" s="176">
        <f>S187*H187</f>
        <v>0</v>
      </c>
      <c r="AR187" s="21" t="s">
        <v>131</v>
      </c>
      <c r="AT187" s="21" t="s">
        <v>126</v>
      </c>
      <c r="AU187" s="21" t="s">
        <v>78</v>
      </c>
      <c r="AY187" s="21" t="s">
        <v>124</v>
      </c>
      <c r="BE187" s="177">
        <f>IF(N187="základní",J187,0)</f>
        <v>0</v>
      </c>
      <c r="BF187" s="177">
        <f>IF(N187="snížená",J187,0)</f>
        <v>0</v>
      </c>
      <c r="BG187" s="177">
        <f>IF(N187="zákl. přenesená",J187,0)</f>
        <v>0</v>
      </c>
      <c r="BH187" s="177">
        <f>IF(N187="sníž. přenesená",J187,0)</f>
        <v>0</v>
      </c>
      <c r="BI187" s="177">
        <f>IF(N187="nulová",J187,0)</f>
        <v>0</v>
      </c>
      <c r="BJ187" s="21" t="s">
        <v>76</v>
      </c>
      <c r="BK187" s="177">
        <f>ROUND(I187*H187,2)</f>
        <v>0</v>
      </c>
      <c r="BL187" s="21" t="s">
        <v>131</v>
      </c>
      <c r="BM187" s="21" t="s">
        <v>290</v>
      </c>
    </row>
    <row r="188" spans="2:65" s="1" customFormat="1" ht="148.5">
      <c r="B188" s="37"/>
      <c r="D188" s="178" t="s">
        <v>133</v>
      </c>
      <c r="F188" s="179" t="s">
        <v>291</v>
      </c>
      <c r="I188" s="180"/>
      <c r="L188" s="37"/>
      <c r="M188" s="181"/>
      <c r="N188" s="38"/>
      <c r="O188" s="38"/>
      <c r="P188" s="38"/>
      <c r="Q188" s="38"/>
      <c r="R188" s="38"/>
      <c r="S188" s="38"/>
      <c r="T188" s="66"/>
      <c r="AT188" s="21" t="s">
        <v>133</v>
      </c>
      <c r="AU188" s="21" t="s">
        <v>78</v>
      </c>
    </row>
    <row r="189" spans="2:65" s="1" customFormat="1" ht="40.5">
      <c r="B189" s="37"/>
      <c r="D189" s="178" t="s">
        <v>135</v>
      </c>
      <c r="F189" s="179" t="s">
        <v>292</v>
      </c>
      <c r="I189" s="180"/>
      <c r="L189" s="37"/>
      <c r="M189" s="181"/>
      <c r="N189" s="38"/>
      <c r="O189" s="38"/>
      <c r="P189" s="38"/>
      <c r="Q189" s="38"/>
      <c r="R189" s="38"/>
      <c r="S189" s="38"/>
      <c r="T189" s="66"/>
      <c r="AT189" s="21" t="s">
        <v>135</v>
      </c>
      <c r="AU189" s="21" t="s">
        <v>78</v>
      </c>
    </row>
    <row r="190" spans="2:65" s="11" customFormat="1" ht="13.5">
      <c r="B190" s="182"/>
      <c r="D190" s="178" t="s">
        <v>137</v>
      </c>
      <c r="E190" s="183" t="s">
        <v>5</v>
      </c>
      <c r="F190" s="184" t="s">
        <v>293</v>
      </c>
      <c r="H190" s="185">
        <v>0.36</v>
      </c>
      <c r="I190" s="186"/>
      <c r="L190" s="182"/>
      <c r="M190" s="187"/>
      <c r="N190" s="188"/>
      <c r="O190" s="188"/>
      <c r="P190" s="188"/>
      <c r="Q190" s="188"/>
      <c r="R190" s="188"/>
      <c r="S190" s="188"/>
      <c r="T190" s="189"/>
      <c r="AT190" s="183" t="s">
        <v>137</v>
      </c>
      <c r="AU190" s="183" t="s">
        <v>78</v>
      </c>
      <c r="AV190" s="11" t="s">
        <v>78</v>
      </c>
      <c r="AW190" s="11" t="s">
        <v>32</v>
      </c>
      <c r="AX190" s="11" t="s">
        <v>76</v>
      </c>
      <c r="AY190" s="183" t="s">
        <v>124</v>
      </c>
    </row>
    <row r="191" spans="2:65" s="1" customFormat="1" ht="25.5" customHeight="1">
      <c r="B191" s="165"/>
      <c r="C191" s="166" t="s">
        <v>294</v>
      </c>
      <c r="D191" s="166" t="s">
        <v>126</v>
      </c>
      <c r="E191" s="167" t="s">
        <v>295</v>
      </c>
      <c r="F191" s="168" t="s">
        <v>296</v>
      </c>
      <c r="G191" s="169" t="s">
        <v>218</v>
      </c>
      <c r="H191" s="170">
        <v>6.468</v>
      </c>
      <c r="I191" s="171"/>
      <c r="J191" s="172">
        <f>ROUND(I191*H191,2)</f>
        <v>0</v>
      </c>
      <c r="K191" s="168" t="s">
        <v>130</v>
      </c>
      <c r="L191" s="37"/>
      <c r="M191" s="173" t="s">
        <v>5</v>
      </c>
      <c r="N191" s="174" t="s">
        <v>39</v>
      </c>
      <c r="O191" s="38"/>
      <c r="P191" s="175">
        <f>O191*H191</f>
        <v>0</v>
      </c>
      <c r="Q191" s="175">
        <v>1.0593999999999999</v>
      </c>
      <c r="R191" s="175">
        <f>Q191*H191</f>
        <v>6.8521991999999994</v>
      </c>
      <c r="S191" s="175">
        <v>0</v>
      </c>
      <c r="T191" s="176">
        <f>S191*H191</f>
        <v>0</v>
      </c>
      <c r="AR191" s="21" t="s">
        <v>131</v>
      </c>
      <c r="AT191" s="21" t="s">
        <v>126</v>
      </c>
      <c r="AU191" s="21" t="s">
        <v>78</v>
      </c>
      <c r="AY191" s="21" t="s">
        <v>124</v>
      </c>
      <c r="BE191" s="177">
        <f>IF(N191="základní",J191,0)</f>
        <v>0</v>
      </c>
      <c r="BF191" s="177">
        <f>IF(N191="snížená",J191,0)</f>
        <v>0</v>
      </c>
      <c r="BG191" s="177">
        <f>IF(N191="zákl. přenesená",J191,0)</f>
        <v>0</v>
      </c>
      <c r="BH191" s="177">
        <f>IF(N191="sníž. přenesená",J191,0)</f>
        <v>0</v>
      </c>
      <c r="BI191" s="177">
        <f>IF(N191="nulová",J191,0)</f>
        <v>0</v>
      </c>
      <c r="BJ191" s="21" t="s">
        <v>76</v>
      </c>
      <c r="BK191" s="177">
        <f>ROUND(I191*H191,2)</f>
        <v>0</v>
      </c>
      <c r="BL191" s="21" t="s">
        <v>131</v>
      </c>
      <c r="BM191" s="21" t="s">
        <v>297</v>
      </c>
    </row>
    <row r="192" spans="2:65" s="1" customFormat="1" ht="148.5">
      <c r="B192" s="37"/>
      <c r="D192" s="178" t="s">
        <v>133</v>
      </c>
      <c r="F192" s="179" t="s">
        <v>291</v>
      </c>
      <c r="I192" s="180"/>
      <c r="L192" s="37"/>
      <c r="M192" s="181"/>
      <c r="N192" s="38"/>
      <c r="O192" s="38"/>
      <c r="P192" s="38"/>
      <c r="Q192" s="38"/>
      <c r="R192" s="38"/>
      <c r="S192" s="38"/>
      <c r="T192" s="66"/>
      <c r="AT192" s="21" t="s">
        <v>133</v>
      </c>
      <c r="AU192" s="21" t="s">
        <v>78</v>
      </c>
    </row>
    <row r="193" spans="2:65" s="1" customFormat="1" ht="27">
      <c r="B193" s="37"/>
      <c r="D193" s="178" t="s">
        <v>135</v>
      </c>
      <c r="F193" s="179" t="s">
        <v>298</v>
      </c>
      <c r="I193" s="180"/>
      <c r="L193" s="37"/>
      <c r="M193" s="181"/>
      <c r="N193" s="38"/>
      <c r="O193" s="38"/>
      <c r="P193" s="38"/>
      <c r="Q193" s="38"/>
      <c r="R193" s="38"/>
      <c r="S193" s="38"/>
      <c r="T193" s="66"/>
      <c r="AT193" s="21" t="s">
        <v>135</v>
      </c>
      <c r="AU193" s="21" t="s">
        <v>78</v>
      </c>
    </row>
    <row r="194" spans="2:65" s="11" customFormat="1" ht="13.5">
      <c r="B194" s="182"/>
      <c r="D194" s="178" t="s">
        <v>137</v>
      </c>
      <c r="E194" s="183" t="s">
        <v>5</v>
      </c>
      <c r="F194" s="184" t="s">
        <v>299</v>
      </c>
      <c r="H194" s="185">
        <v>32.340000000000003</v>
      </c>
      <c r="I194" s="186"/>
      <c r="L194" s="182"/>
      <c r="M194" s="187"/>
      <c r="N194" s="188"/>
      <c r="O194" s="188"/>
      <c r="P194" s="188"/>
      <c r="Q194" s="188"/>
      <c r="R194" s="188"/>
      <c r="S194" s="188"/>
      <c r="T194" s="189"/>
      <c r="AT194" s="183" t="s">
        <v>137</v>
      </c>
      <c r="AU194" s="183" t="s">
        <v>78</v>
      </c>
      <c r="AV194" s="11" t="s">
        <v>78</v>
      </c>
      <c r="AW194" s="11" t="s">
        <v>32</v>
      </c>
      <c r="AX194" s="11" t="s">
        <v>68</v>
      </c>
      <c r="AY194" s="183" t="s">
        <v>124</v>
      </c>
    </row>
    <row r="195" spans="2:65" s="11" customFormat="1" ht="13.5">
      <c r="B195" s="182"/>
      <c r="D195" s="178" t="s">
        <v>137</v>
      </c>
      <c r="E195" s="183" t="s">
        <v>5</v>
      </c>
      <c r="F195" s="184" t="s">
        <v>300</v>
      </c>
      <c r="H195" s="185">
        <v>6.468</v>
      </c>
      <c r="I195" s="186"/>
      <c r="L195" s="182"/>
      <c r="M195" s="187"/>
      <c r="N195" s="188"/>
      <c r="O195" s="188"/>
      <c r="P195" s="188"/>
      <c r="Q195" s="188"/>
      <c r="R195" s="188"/>
      <c r="S195" s="188"/>
      <c r="T195" s="189"/>
      <c r="AT195" s="183" t="s">
        <v>137</v>
      </c>
      <c r="AU195" s="183" t="s">
        <v>78</v>
      </c>
      <c r="AV195" s="11" t="s">
        <v>78</v>
      </c>
      <c r="AW195" s="11" t="s">
        <v>32</v>
      </c>
      <c r="AX195" s="11" t="s">
        <v>76</v>
      </c>
      <c r="AY195" s="183" t="s">
        <v>124</v>
      </c>
    </row>
    <row r="196" spans="2:65" s="1" customFormat="1" ht="25.5" customHeight="1">
      <c r="B196" s="165"/>
      <c r="C196" s="166" t="s">
        <v>301</v>
      </c>
      <c r="D196" s="166" t="s">
        <v>126</v>
      </c>
      <c r="E196" s="167" t="s">
        <v>302</v>
      </c>
      <c r="F196" s="168" t="s">
        <v>303</v>
      </c>
      <c r="G196" s="169" t="s">
        <v>218</v>
      </c>
      <c r="H196" s="170">
        <v>0.52200000000000002</v>
      </c>
      <c r="I196" s="171"/>
      <c r="J196" s="172">
        <f>ROUND(I196*H196,2)</f>
        <v>0</v>
      </c>
      <c r="K196" s="168" t="s">
        <v>130</v>
      </c>
      <c r="L196" s="37"/>
      <c r="M196" s="173" t="s">
        <v>5</v>
      </c>
      <c r="N196" s="174" t="s">
        <v>39</v>
      </c>
      <c r="O196" s="38"/>
      <c r="P196" s="175">
        <f>O196*H196</f>
        <v>0</v>
      </c>
      <c r="Q196" s="175">
        <v>1.0479700000000001</v>
      </c>
      <c r="R196" s="175">
        <f>Q196*H196</f>
        <v>0.54704034000000001</v>
      </c>
      <c r="S196" s="175">
        <v>0</v>
      </c>
      <c r="T196" s="176">
        <f>S196*H196</f>
        <v>0</v>
      </c>
      <c r="AR196" s="21" t="s">
        <v>131</v>
      </c>
      <c r="AT196" s="21" t="s">
        <v>126</v>
      </c>
      <c r="AU196" s="21" t="s">
        <v>78</v>
      </c>
      <c r="AY196" s="21" t="s">
        <v>124</v>
      </c>
      <c r="BE196" s="177">
        <f>IF(N196="základní",J196,0)</f>
        <v>0</v>
      </c>
      <c r="BF196" s="177">
        <f>IF(N196="snížená",J196,0)</f>
        <v>0</v>
      </c>
      <c r="BG196" s="177">
        <f>IF(N196="zákl. přenesená",J196,0)</f>
        <v>0</v>
      </c>
      <c r="BH196" s="177">
        <f>IF(N196="sníž. přenesená",J196,0)</f>
        <v>0</v>
      </c>
      <c r="BI196" s="177">
        <f>IF(N196="nulová",J196,0)</f>
        <v>0</v>
      </c>
      <c r="BJ196" s="21" t="s">
        <v>76</v>
      </c>
      <c r="BK196" s="177">
        <f>ROUND(I196*H196,2)</f>
        <v>0</v>
      </c>
      <c r="BL196" s="21" t="s">
        <v>131</v>
      </c>
      <c r="BM196" s="21" t="s">
        <v>304</v>
      </c>
    </row>
    <row r="197" spans="2:65" s="1" customFormat="1" ht="148.5">
      <c r="B197" s="37"/>
      <c r="D197" s="178" t="s">
        <v>133</v>
      </c>
      <c r="F197" s="179" t="s">
        <v>291</v>
      </c>
      <c r="I197" s="180"/>
      <c r="L197" s="37"/>
      <c r="M197" s="181"/>
      <c r="N197" s="38"/>
      <c r="O197" s="38"/>
      <c r="P197" s="38"/>
      <c r="Q197" s="38"/>
      <c r="R197" s="38"/>
      <c r="S197" s="38"/>
      <c r="T197" s="66"/>
      <c r="AT197" s="21" t="s">
        <v>133</v>
      </c>
      <c r="AU197" s="21" t="s">
        <v>78</v>
      </c>
    </row>
    <row r="198" spans="2:65" s="1" customFormat="1" ht="40.5">
      <c r="B198" s="37"/>
      <c r="D198" s="178" t="s">
        <v>135</v>
      </c>
      <c r="F198" s="179" t="s">
        <v>305</v>
      </c>
      <c r="I198" s="180"/>
      <c r="L198" s="37"/>
      <c r="M198" s="181"/>
      <c r="N198" s="38"/>
      <c r="O198" s="38"/>
      <c r="P198" s="38"/>
      <c r="Q198" s="38"/>
      <c r="R198" s="38"/>
      <c r="S198" s="38"/>
      <c r="T198" s="66"/>
      <c r="AT198" s="21" t="s">
        <v>135</v>
      </c>
      <c r="AU198" s="21" t="s">
        <v>78</v>
      </c>
    </row>
    <row r="199" spans="2:65" s="11" customFormat="1" ht="13.5">
      <c r="B199" s="182"/>
      <c r="D199" s="178" t="s">
        <v>137</v>
      </c>
      <c r="E199" s="183" t="s">
        <v>5</v>
      </c>
      <c r="F199" s="184" t="s">
        <v>306</v>
      </c>
      <c r="H199" s="185">
        <v>0.52200000000000002</v>
      </c>
      <c r="I199" s="186"/>
      <c r="L199" s="182"/>
      <c r="M199" s="187"/>
      <c r="N199" s="188"/>
      <c r="O199" s="188"/>
      <c r="P199" s="188"/>
      <c r="Q199" s="188"/>
      <c r="R199" s="188"/>
      <c r="S199" s="188"/>
      <c r="T199" s="189"/>
      <c r="AT199" s="183" t="s">
        <v>137</v>
      </c>
      <c r="AU199" s="183" t="s">
        <v>78</v>
      </c>
      <c r="AV199" s="11" t="s">
        <v>78</v>
      </c>
      <c r="AW199" s="11" t="s">
        <v>32</v>
      </c>
      <c r="AX199" s="11" t="s">
        <v>76</v>
      </c>
      <c r="AY199" s="183" t="s">
        <v>124</v>
      </c>
    </row>
    <row r="200" spans="2:65" s="1" customFormat="1" ht="16.5" customHeight="1">
      <c r="B200" s="165"/>
      <c r="C200" s="166" t="s">
        <v>307</v>
      </c>
      <c r="D200" s="166" t="s">
        <v>126</v>
      </c>
      <c r="E200" s="167" t="s">
        <v>308</v>
      </c>
      <c r="F200" s="168" t="s">
        <v>309</v>
      </c>
      <c r="G200" s="169" t="s">
        <v>129</v>
      </c>
      <c r="H200" s="170">
        <v>8</v>
      </c>
      <c r="I200" s="171"/>
      <c r="J200" s="172">
        <f>ROUND(I200*H200,2)</f>
        <v>0</v>
      </c>
      <c r="K200" s="168" t="s">
        <v>130</v>
      </c>
      <c r="L200" s="37"/>
      <c r="M200" s="173" t="s">
        <v>5</v>
      </c>
      <c r="N200" s="174" t="s">
        <v>39</v>
      </c>
      <c r="O200" s="38"/>
      <c r="P200" s="175">
        <f>O200*H200</f>
        <v>0</v>
      </c>
      <c r="Q200" s="175">
        <v>1.0869999999999999E-2</v>
      </c>
      <c r="R200" s="175">
        <f>Q200*H200</f>
        <v>8.6959999999999996E-2</v>
      </c>
      <c r="S200" s="175">
        <v>0</v>
      </c>
      <c r="T200" s="176">
        <f>S200*H200</f>
        <v>0</v>
      </c>
      <c r="AR200" s="21" t="s">
        <v>131</v>
      </c>
      <c r="AT200" s="21" t="s">
        <v>126</v>
      </c>
      <c r="AU200" s="21" t="s">
        <v>78</v>
      </c>
      <c r="AY200" s="21" t="s">
        <v>124</v>
      </c>
      <c r="BE200" s="177">
        <f>IF(N200="základní",J200,0)</f>
        <v>0</v>
      </c>
      <c r="BF200" s="177">
        <f>IF(N200="snížená",J200,0)</f>
        <v>0</v>
      </c>
      <c r="BG200" s="177">
        <f>IF(N200="zákl. přenesená",J200,0)</f>
        <v>0</v>
      </c>
      <c r="BH200" s="177">
        <f>IF(N200="sníž. přenesená",J200,0)</f>
        <v>0</v>
      </c>
      <c r="BI200" s="177">
        <f>IF(N200="nulová",J200,0)</f>
        <v>0</v>
      </c>
      <c r="BJ200" s="21" t="s">
        <v>76</v>
      </c>
      <c r="BK200" s="177">
        <f>ROUND(I200*H200,2)</f>
        <v>0</v>
      </c>
      <c r="BL200" s="21" t="s">
        <v>131</v>
      </c>
      <c r="BM200" s="21" t="s">
        <v>310</v>
      </c>
    </row>
    <row r="201" spans="2:65" s="1" customFormat="1" ht="243">
      <c r="B201" s="37"/>
      <c r="D201" s="178" t="s">
        <v>133</v>
      </c>
      <c r="F201" s="179" t="s">
        <v>311</v>
      </c>
      <c r="I201" s="180"/>
      <c r="L201" s="37"/>
      <c r="M201" s="181"/>
      <c r="N201" s="38"/>
      <c r="O201" s="38"/>
      <c r="P201" s="38"/>
      <c r="Q201" s="38"/>
      <c r="R201" s="38"/>
      <c r="S201" s="38"/>
      <c r="T201" s="66"/>
      <c r="AT201" s="21" t="s">
        <v>133</v>
      </c>
      <c r="AU201" s="21" t="s">
        <v>78</v>
      </c>
    </row>
    <row r="202" spans="2:65" s="11" customFormat="1" ht="13.5">
      <c r="B202" s="182"/>
      <c r="D202" s="178" t="s">
        <v>137</v>
      </c>
      <c r="E202" s="183" t="s">
        <v>5</v>
      </c>
      <c r="F202" s="184" t="s">
        <v>312</v>
      </c>
      <c r="H202" s="185">
        <v>8</v>
      </c>
      <c r="I202" s="186"/>
      <c r="L202" s="182"/>
      <c r="M202" s="187"/>
      <c r="N202" s="188"/>
      <c r="O202" s="188"/>
      <c r="P202" s="188"/>
      <c r="Q202" s="188"/>
      <c r="R202" s="188"/>
      <c r="S202" s="188"/>
      <c r="T202" s="189"/>
      <c r="AT202" s="183" t="s">
        <v>137</v>
      </c>
      <c r="AU202" s="183" t="s">
        <v>78</v>
      </c>
      <c r="AV202" s="11" t="s">
        <v>78</v>
      </c>
      <c r="AW202" s="11" t="s">
        <v>32</v>
      </c>
      <c r="AX202" s="11" t="s">
        <v>76</v>
      </c>
      <c r="AY202" s="183" t="s">
        <v>124</v>
      </c>
    </row>
    <row r="203" spans="2:65" s="1" customFormat="1" ht="16.5" customHeight="1">
      <c r="B203" s="165"/>
      <c r="C203" s="166" t="s">
        <v>313</v>
      </c>
      <c r="D203" s="166" t="s">
        <v>126</v>
      </c>
      <c r="E203" s="167" t="s">
        <v>314</v>
      </c>
      <c r="F203" s="168" t="s">
        <v>315</v>
      </c>
      <c r="G203" s="169" t="s">
        <v>129</v>
      </c>
      <c r="H203" s="170">
        <v>8</v>
      </c>
      <c r="I203" s="171"/>
      <c r="J203" s="172">
        <f>ROUND(I203*H203,2)</f>
        <v>0</v>
      </c>
      <c r="K203" s="168" t="s">
        <v>130</v>
      </c>
      <c r="L203" s="37"/>
      <c r="M203" s="173" t="s">
        <v>5</v>
      </c>
      <c r="N203" s="174" t="s">
        <v>39</v>
      </c>
      <c r="O203" s="38"/>
      <c r="P203" s="175">
        <f>O203*H203</f>
        <v>0</v>
      </c>
      <c r="Q203" s="175">
        <v>0</v>
      </c>
      <c r="R203" s="175">
        <f>Q203*H203</f>
        <v>0</v>
      </c>
      <c r="S203" s="175">
        <v>0</v>
      </c>
      <c r="T203" s="176">
        <f>S203*H203</f>
        <v>0</v>
      </c>
      <c r="AR203" s="21" t="s">
        <v>131</v>
      </c>
      <c r="AT203" s="21" t="s">
        <v>126</v>
      </c>
      <c r="AU203" s="21" t="s">
        <v>78</v>
      </c>
      <c r="AY203" s="21" t="s">
        <v>124</v>
      </c>
      <c r="BE203" s="177">
        <f>IF(N203="základní",J203,0)</f>
        <v>0</v>
      </c>
      <c r="BF203" s="177">
        <f>IF(N203="snížená",J203,0)</f>
        <v>0</v>
      </c>
      <c r="BG203" s="177">
        <f>IF(N203="zákl. přenesená",J203,0)</f>
        <v>0</v>
      </c>
      <c r="BH203" s="177">
        <f>IF(N203="sníž. přenesená",J203,0)</f>
        <v>0</v>
      </c>
      <c r="BI203" s="177">
        <f>IF(N203="nulová",J203,0)</f>
        <v>0</v>
      </c>
      <c r="BJ203" s="21" t="s">
        <v>76</v>
      </c>
      <c r="BK203" s="177">
        <f>ROUND(I203*H203,2)</f>
        <v>0</v>
      </c>
      <c r="BL203" s="21" t="s">
        <v>131</v>
      </c>
      <c r="BM203" s="21" t="s">
        <v>316</v>
      </c>
    </row>
    <row r="204" spans="2:65" s="1" customFormat="1" ht="243">
      <c r="B204" s="37"/>
      <c r="D204" s="178" t="s">
        <v>133</v>
      </c>
      <c r="F204" s="179" t="s">
        <v>311</v>
      </c>
      <c r="I204" s="180"/>
      <c r="L204" s="37"/>
      <c r="M204" s="181"/>
      <c r="N204" s="38"/>
      <c r="O204" s="38"/>
      <c r="P204" s="38"/>
      <c r="Q204" s="38"/>
      <c r="R204" s="38"/>
      <c r="S204" s="38"/>
      <c r="T204" s="66"/>
      <c r="AT204" s="21" t="s">
        <v>133</v>
      </c>
      <c r="AU204" s="21" t="s">
        <v>78</v>
      </c>
    </row>
    <row r="205" spans="2:65" s="11" customFormat="1" ht="13.5">
      <c r="B205" s="182"/>
      <c r="D205" s="178" t="s">
        <v>137</v>
      </c>
      <c r="E205" s="183" t="s">
        <v>5</v>
      </c>
      <c r="F205" s="184" t="s">
        <v>312</v>
      </c>
      <c r="H205" s="185">
        <v>8</v>
      </c>
      <c r="I205" s="186"/>
      <c r="L205" s="182"/>
      <c r="M205" s="187"/>
      <c r="N205" s="188"/>
      <c r="O205" s="188"/>
      <c r="P205" s="188"/>
      <c r="Q205" s="188"/>
      <c r="R205" s="188"/>
      <c r="S205" s="188"/>
      <c r="T205" s="189"/>
      <c r="AT205" s="183" t="s">
        <v>137</v>
      </c>
      <c r="AU205" s="183" t="s">
        <v>78</v>
      </c>
      <c r="AV205" s="11" t="s">
        <v>78</v>
      </c>
      <c r="AW205" s="11" t="s">
        <v>32</v>
      </c>
      <c r="AX205" s="11" t="s">
        <v>76</v>
      </c>
      <c r="AY205" s="183" t="s">
        <v>124</v>
      </c>
    </row>
    <row r="206" spans="2:65" s="1" customFormat="1" ht="25.5" customHeight="1">
      <c r="B206" s="165"/>
      <c r="C206" s="166" t="s">
        <v>317</v>
      </c>
      <c r="D206" s="166" t="s">
        <v>126</v>
      </c>
      <c r="E206" s="167" t="s">
        <v>318</v>
      </c>
      <c r="F206" s="168" t="s">
        <v>319</v>
      </c>
      <c r="G206" s="169" t="s">
        <v>129</v>
      </c>
      <c r="H206" s="170">
        <v>2.6</v>
      </c>
      <c r="I206" s="171"/>
      <c r="J206" s="172">
        <f>ROUND(I206*H206,2)</f>
        <v>0</v>
      </c>
      <c r="K206" s="168" t="s">
        <v>130</v>
      </c>
      <c r="L206" s="37"/>
      <c r="M206" s="173" t="s">
        <v>5</v>
      </c>
      <c r="N206" s="174" t="s">
        <v>39</v>
      </c>
      <c r="O206" s="38"/>
      <c r="P206" s="175">
        <f>O206*H206</f>
        <v>0</v>
      </c>
      <c r="Q206" s="175">
        <v>0</v>
      </c>
      <c r="R206" s="175">
        <f>Q206*H206</f>
        <v>0</v>
      </c>
      <c r="S206" s="175">
        <v>0</v>
      </c>
      <c r="T206" s="176">
        <f>S206*H206</f>
        <v>0</v>
      </c>
      <c r="AR206" s="21" t="s">
        <v>131</v>
      </c>
      <c r="AT206" s="21" t="s">
        <v>126</v>
      </c>
      <c r="AU206" s="21" t="s">
        <v>78</v>
      </c>
      <c r="AY206" s="21" t="s">
        <v>124</v>
      </c>
      <c r="BE206" s="177">
        <f>IF(N206="základní",J206,0)</f>
        <v>0</v>
      </c>
      <c r="BF206" s="177">
        <f>IF(N206="snížená",J206,0)</f>
        <v>0</v>
      </c>
      <c r="BG206" s="177">
        <f>IF(N206="zákl. přenesená",J206,0)</f>
        <v>0</v>
      </c>
      <c r="BH206" s="177">
        <f>IF(N206="sníž. přenesená",J206,0)</f>
        <v>0</v>
      </c>
      <c r="BI206" s="177">
        <f>IF(N206="nulová",J206,0)</f>
        <v>0</v>
      </c>
      <c r="BJ206" s="21" t="s">
        <v>76</v>
      </c>
      <c r="BK206" s="177">
        <f>ROUND(I206*H206,2)</f>
        <v>0</v>
      </c>
      <c r="BL206" s="21" t="s">
        <v>131</v>
      </c>
      <c r="BM206" s="21" t="s">
        <v>320</v>
      </c>
    </row>
    <row r="207" spans="2:65" s="1" customFormat="1" ht="135">
      <c r="B207" s="37"/>
      <c r="D207" s="178" t="s">
        <v>133</v>
      </c>
      <c r="F207" s="179" t="s">
        <v>321</v>
      </c>
      <c r="I207" s="180"/>
      <c r="L207" s="37"/>
      <c r="M207" s="181"/>
      <c r="N207" s="38"/>
      <c r="O207" s="38"/>
      <c r="P207" s="38"/>
      <c r="Q207" s="38"/>
      <c r="R207" s="38"/>
      <c r="S207" s="38"/>
      <c r="T207" s="66"/>
      <c r="AT207" s="21" t="s">
        <v>133</v>
      </c>
      <c r="AU207" s="21" t="s">
        <v>78</v>
      </c>
    </row>
    <row r="208" spans="2:65" s="1" customFormat="1" ht="27">
      <c r="B208" s="37"/>
      <c r="D208" s="178" t="s">
        <v>135</v>
      </c>
      <c r="F208" s="179" t="s">
        <v>322</v>
      </c>
      <c r="I208" s="180"/>
      <c r="L208" s="37"/>
      <c r="M208" s="181"/>
      <c r="N208" s="38"/>
      <c r="O208" s="38"/>
      <c r="P208" s="38"/>
      <c r="Q208" s="38"/>
      <c r="R208" s="38"/>
      <c r="S208" s="38"/>
      <c r="T208" s="66"/>
      <c r="AT208" s="21" t="s">
        <v>135</v>
      </c>
      <c r="AU208" s="21" t="s">
        <v>78</v>
      </c>
    </row>
    <row r="209" spans="2:65" s="11" customFormat="1" ht="13.5">
      <c r="B209" s="182"/>
      <c r="D209" s="178" t="s">
        <v>137</v>
      </c>
      <c r="E209" s="183" t="s">
        <v>5</v>
      </c>
      <c r="F209" s="184" t="s">
        <v>323</v>
      </c>
      <c r="H209" s="185">
        <v>2.6</v>
      </c>
      <c r="I209" s="186"/>
      <c r="L209" s="182"/>
      <c r="M209" s="187"/>
      <c r="N209" s="188"/>
      <c r="O209" s="188"/>
      <c r="P209" s="188"/>
      <c r="Q209" s="188"/>
      <c r="R209" s="188"/>
      <c r="S209" s="188"/>
      <c r="T209" s="189"/>
      <c r="AT209" s="183" t="s">
        <v>137</v>
      </c>
      <c r="AU209" s="183" t="s">
        <v>78</v>
      </c>
      <c r="AV209" s="11" t="s">
        <v>78</v>
      </c>
      <c r="AW209" s="11" t="s">
        <v>32</v>
      </c>
      <c r="AX209" s="11" t="s">
        <v>76</v>
      </c>
      <c r="AY209" s="183" t="s">
        <v>124</v>
      </c>
    </row>
    <row r="210" spans="2:65" s="1" customFormat="1" ht="16.5" customHeight="1">
      <c r="B210" s="165"/>
      <c r="C210" s="166" t="s">
        <v>324</v>
      </c>
      <c r="D210" s="166" t="s">
        <v>126</v>
      </c>
      <c r="E210" s="167" t="s">
        <v>325</v>
      </c>
      <c r="F210" s="168" t="s">
        <v>326</v>
      </c>
      <c r="G210" s="169" t="s">
        <v>166</v>
      </c>
      <c r="H210" s="170">
        <v>32.340000000000003</v>
      </c>
      <c r="I210" s="171"/>
      <c r="J210" s="172">
        <f>ROUND(I210*H210,2)</f>
        <v>0</v>
      </c>
      <c r="K210" s="168" t="s">
        <v>130</v>
      </c>
      <c r="L210" s="37"/>
      <c r="M210" s="173" t="s">
        <v>5</v>
      </c>
      <c r="N210" s="174" t="s">
        <v>39</v>
      </c>
      <c r="O210" s="38"/>
      <c r="P210" s="175">
        <f>O210*H210</f>
        <v>0</v>
      </c>
      <c r="Q210" s="175">
        <v>0</v>
      </c>
      <c r="R210" s="175">
        <f>Q210*H210</f>
        <v>0</v>
      </c>
      <c r="S210" s="175">
        <v>0</v>
      </c>
      <c r="T210" s="176">
        <f>S210*H210</f>
        <v>0</v>
      </c>
      <c r="AR210" s="21" t="s">
        <v>131</v>
      </c>
      <c r="AT210" s="21" t="s">
        <v>126</v>
      </c>
      <c r="AU210" s="21" t="s">
        <v>78</v>
      </c>
      <c r="AY210" s="21" t="s">
        <v>124</v>
      </c>
      <c r="BE210" s="177">
        <f>IF(N210="základní",J210,0)</f>
        <v>0</v>
      </c>
      <c r="BF210" s="177">
        <f>IF(N210="snížená",J210,0)</f>
        <v>0</v>
      </c>
      <c r="BG210" s="177">
        <f>IF(N210="zákl. přenesená",J210,0)</f>
        <v>0</v>
      </c>
      <c r="BH210" s="177">
        <f>IF(N210="sníž. přenesená",J210,0)</f>
        <v>0</v>
      </c>
      <c r="BI210" s="177">
        <f>IF(N210="nulová",J210,0)</f>
        <v>0</v>
      </c>
      <c r="BJ210" s="21" t="s">
        <v>76</v>
      </c>
      <c r="BK210" s="177">
        <f>ROUND(I210*H210,2)</f>
        <v>0</v>
      </c>
      <c r="BL210" s="21" t="s">
        <v>131</v>
      </c>
      <c r="BM210" s="21" t="s">
        <v>327</v>
      </c>
    </row>
    <row r="211" spans="2:65" s="1" customFormat="1" ht="162">
      <c r="B211" s="37"/>
      <c r="D211" s="178" t="s">
        <v>133</v>
      </c>
      <c r="F211" s="179" t="s">
        <v>328</v>
      </c>
      <c r="I211" s="180"/>
      <c r="L211" s="37"/>
      <c r="M211" s="181"/>
      <c r="N211" s="38"/>
      <c r="O211" s="38"/>
      <c r="P211" s="38"/>
      <c r="Q211" s="38"/>
      <c r="R211" s="38"/>
      <c r="S211" s="38"/>
      <c r="T211" s="66"/>
      <c r="AT211" s="21" t="s">
        <v>133</v>
      </c>
      <c r="AU211" s="21" t="s">
        <v>78</v>
      </c>
    </row>
    <row r="212" spans="2:65" s="1" customFormat="1" ht="27">
      <c r="B212" s="37"/>
      <c r="D212" s="178" t="s">
        <v>135</v>
      </c>
      <c r="F212" s="179" t="s">
        <v>329</v>
      </c>
      <c r="I212" s="180"/>
      <c r="L212" s="37"/>
      <c r="M212" s="181"/>
      <c r="N212" s="38"/>
      <c r="O212" s="38"/>
      <c r="P212" s="38"/>
      <c r="Q212" s="38"/>
      <c r="R212" s="38"/>
      <c r="S212" s="38"/>
      <c r="T212" s="66"/>
      <c r="AT212" s="21" t="s">
        <v>135</v>
      </c>
      <c r="AU212" s="21" t="s">
        <v>78</v>
      </c>
    </row>
    <row r="213" spans="2:65" s="11" customFormat="1" ht="13.5">
      <c r="B213" s="182"/>
      <c r="D213" s="178" t="s">
        <v>137</v>
      </c>
      <c r="E213" s="183" t="s">
        <v>5</v>
      </c>
      <c r="F213" s="184" t="s">
        <v>299</v>
      </c>
      <c r="H213" s="185">
        <v>32.340000000000003</v>
      </c>
      <c r="I213" s="186"/>
      <c r="L213" s="182"/>
      <c r="M213" s="187"/>
      <c r="N213" s="188"/>
      <c r="O213" s="188"/>
      <c r="P213" s="188"/>
      <c r="Q213" s="188"/>
      <c r="R213" s="188"/>
      <c r="S213" s="188"/>
      <c r="T213" s="189"/>
      <c r="AT213" s="183" t="s">
        <v>137</v>
      </c>
      <c r="AU213" s="183" t="s">
        <v>78</v>
      </c>
      <c r="AV213" s="11" t="s">
        <v>78</v>
      </c>
      <c r="AW213" s="11" t="s">
        <v>32</v>
      </c>
      <c r="AX213" s="11" t="s">
        <v>76</v>
      </c>
      <c r="AY213" s="183" t="s">
        <v>124</v>
      </c>
    </row>
    <row r="214" spans="2:65" s="1" customFormat="1" ht="25.5" customHeight="1">
      <c r="B214" s="165"/>
      <c r="C214" s="166" t="s">
        <v>330</v>
      </c>
      <c r="D214" s="166" t="s">
        <v>126</v>
      </c>
      <c r="E214" s="167" t="s">
        <v>331</v>
      </c>
      <c r="F214" s="168" t="s">
        <v>332</v>
      </c>
      <c r="G214" s="169" t="s">
        <v>129</v>
      </c>
      <c r="H214" s="170">
        <v>125.22</v>
      </c>
      <c r="I214" s="171"/>
      <c r="J214" s="172">
        <f>ROUND(I214*H214,2)</f>
        <v>0</v>
      </c>
      <c r="K214" s="168" t="s">
        <v>5</v>
      </c>
      <c r="L214" s="37"/>
      <c r="M214" s="173" t="s">
        <v>5</v>
      </c>
      <c r="N214" s="174" t="s">
        <v>39</v>
      </c>
      <c r="O214" s="38"/>
      <c r="P214" s="175">
        <f>O214*H214</f>
        <v>0</v>
      </c>
      <c r="Q214" s="175">
        <v>0.15679999999999999</v>
      </c>
      <c r="R214" s="175">
        <f>Q214*H214</f>
        <v>19.634495999999999</v>
      </c>
      <c r="S214" s="175">
        <v>0</v>
      </c>
      <c r="T214" s="176">
        <f>S214*H214</f>
        <v>0</v>
      </c>
      <c r="AR214" s="21" t="s">
        <v>131</v>
      </c>
      <c r="AT214" s="21" t="s">
        <v>126</v>
      </c>
      <c r="AU214" s="21" t="s">
        <v>78</v>
      </c>
      <c r="AY214" s="21" t="s">
        <v>124</v>
      </c>
      <c r="BE214" s="177">
        <f>IF(N214="základní",J214,0)</f>
        <v>0</v>
      </c>
      <c r="BF214" s="177">
        <f>IF(N214="snížená",J214,0)</f>
        <v>0</v>
      </c>
      <c r="BG214" s="177">
        <f>IF(N214="zákl. přenesená",J214,0)</f>
        <v>0</v>
      </c>
      <c r="BH214" s="177">
        <f>IF(N214="sníž. přenesená",J214,0)</f>
        <v>0</v>
      </c>
      <c r="BI214" s="177">
        <f>IF(N214="nulová",J214,0)</f>
        <v>0</v>
      </c>
      <c r="BJ214" s="21" t="s">
        <v>76</v>
      </c>
      <c r="BK214" s="177">
        <f>ROUND(I214*H214,2)</f>
        <v>0</v>
      </c>
      <c r="BL214" s="21" t="s">
        <v>131</v>
      </c>
      <c r="BM214" s="21" t="s">
        <v>333</v>
      </c>
    </row>
    <row r="215" spans="2:65" s="1" customFormat="1" ht="148.5">
      <c r="B215" s="37"/>
      <c r="D215" s="178" t="s">
        <v>133</v>
      </c>
      <c r="F215" s="179" t="s">
        <v>334</v>
      </c>
      <c r="I215" s="180"/>
      <c r="L215" s="37"/>
      <c r="M215" s="181"/>
      <c r="N215" s="38"/>
      <c r="O215" s="38"/>
      <c r="P215" s="38"/>
      <c r="Q215" s="38"/>
      <c r="R215" s="38"/>
      <c r="S215" s="38"/>
      <c r="T215" s="66"/>
      <c r="AT215" s="21" t="s">
        <v>133</v>
      </c>
      <c r="AU215" s="21" t="s">
        <v>78</v>
      </c>
    </row>
    <row r="216" spans="2:65" s="1" customFormat="1" ht="40.5">
      <c r="B216" s="37"/>
      <c r="D216" s="178" t="s">
        <v>135</v>
      </c>
      <c r="F216" s="179" t="s">
        <v>335</v>
      </c>
      <c r="I216" s="180"/>
      <c r="L216" s="37"/>
      <c r="M216" s="181"/>
      <c r="N216" s="38"/>
      <c r="O216" s="38"/>
      <c r="P216" s="38"/>
      <c r="Q216" s="38"/>
      <c r="R216" s="38"/>
      <c r="S216" s="38"/>
      <c r="T216" s="66"/>
      <c r="AT216" s="21" t="s">
        <v>135</v>
      </c>
      <c r="AU216" s="21" t="s">
        <v>78</v>
      </c>
    </row>
    <row r="217" spans="2:65" s="11" customFormat="1" ht="13.5">
      <c r="B217" s="182"/>
      <c r="D217" s="178" t="s">
        <v>137</v>
      </c>
      <c r="E217" s="183" t="s">
        <v>5</v>
      </c>
      <c r="F217" s="184" t="s">
        <v>336</v>
      </c>
      <c r="H217" s="185">
        <v>125.22</v>
      </c>
      <c r="I217" s="186"/>
      <c r="L217" s="182"/>
      <c r="M217" s="187"/>
      <c r="N217" s="188"/>
      <c r="O217" s="188"/>
      <c r="P217" s="188"/>
      <c r="Q217" s="188"/>
      <c r="R217" s="188"/>
      <c r="S217" s="188"/>
      <c r="T217" s="189"/>
      <c r="AT217" s="183" t="s">
        <v>137</v>
      </c>
      <c r="AU217" s="183" t="s">
        <v>78</v>
      </c>
      <c r="AV217" s="11" t="s">
        <v>78</v>
      </c>
      <c r="AW217" s="11" t="s">
        <v>32</v>
      </c>
      <c r="AX217" s="11" t="s">
        <v>76</v>
      </c>
      <c r="AY217" s="183" t="s">
        <v>124</v>
      </c>
    </row>
    <row r="218" spans="2:65" s="1" customFormat="1" ht="25.5" customHeight="1">
      <c r="B218" s="165"/>
      <c r="C218" s="166" t="s">
        <v>337</v>
      </c>
      <c r="D218" s="166" t="s">
        <v>126</v>
      </c>
      <c r="E218" s="167" t="s">
        <v>338</v>
      </c>
      <c r="F218" s="168" t="s">
        <v>339</v>
      </c>
      <c r="G218" s="169" t="s">
        <v>166</v>
      </c>
      <c r="H218" s="170">
        <v>225.267</v>
      </c>
      <c r="I218" s="171"/>
      <c r="J218" s="172">
        <f>ROUND(I218*H218,2)</f>
        <v>0</v>
      </c>
      <c r="K218" s="168" t="s">
        <v>130</v>
      </c>
      <c r="L218" s="37"/>
      <c r="M218" s="173" t="s">
        <v>5</v>
      </c>
      <c r="N218" s="174" t="s">
        <v>39</v>
      </c>
      <c r="O218" s="38"/>
      <c r="P218" s="175">
        <f>O218*H218</f>
        <v>0</v>
      </c>
      <c r="Q218" s="175">
        <v>2.16</v>
      </c>
      <c r="R218" s="175">
        <f>Q218*H218</f>
        <v>486.57672000000002</v>
      </c>
      <c r="S218" s="175">
        <v>0</v>
      </c>
      <c r="T218" s="176">
        <f>S218*H218</f>
        <v>0</v>
      </c>
      <c r="AR218" s="21" t="s">
        <v>131</v>
      </c>
      <c r="AT218" s="21" t="s">
        <v>126</v>
      </c>
      <c r="AU218" s="21" t="s">
        <v>78</v>
      </c>
      <c r="AY218" s="21" t="s">
        <v>124</v>
      </c>
      <c r="BE218" s="177">
        <f>IF(N218="základní",J218,0)</f>
        <v>0</v>
      </c>
      <c r="BF218" s="177">
        <f>IF(N218="snížená",J218,0)</f>
        <v>0</v>
      </c>
      <c r="BG218" s="177">
        <f>IF(N218="zákl. přenesená",J218,0)</f>
        <v>0</v>
      </c>
      <c r="BH218" s="177">
        <f>IF(N218="sníž. přenesená",J218,0)</f>
        <v>0</v>
      </c>
      <c r="BI218" s="177">
        <f>IF(N218="nulová",J218,0)</f>
        <v>0</v>
      </c>
      <c r="BJ218" s="21" t="s">
        <v>76</v>
      </c>
      <c r="BK218" s="177">
        <f>ROUND(I218*H218,2)</f>
        <v>0</v>
      </c>
      <c r="BL218" s="21" t="s">
        <v>131</v>
      </c>
      <c r="BM218" s="21" t="s">
        <v>340</v>
      </c>
    </row>
    <row r="219" spans="2:65" s="1" customFormat="1" ht="94.5">
      <c r="B219" s="37"/>
      <c r="D219" s="178" t="s">
        <v>133</v>
      </c>
      <c r="F219" s="179" t="s">
        <v>341</v>
      </c>
      <c r="I219" s="180"/>
      <c r="L219" s="37"/>
      <c r="M219" s="181"/>
      <c r="N219" s="38"/>
      <c r="O219" s="38"/>
      <c r="P219" s="38"/>
      <c r="Q219" s="38"/>
      <c r="R219" s="38"/>
      <c r="S219" s="38"/>
      <c r="T219" s="66"/>
      <c r="AT219" s="21" t="s">
        <v>133</v>
      </c>
      <c r="AU219" s="21" t="s">
        <v>78</v>
      </c>
    </row>
    <row r="220" spans="2:65" s="1" customFormat="1" ht="27">
      <c r="B220" s="37"/>
      <c r="D220" s="178" t="s">
        <v>135</v>
      </c>
      <c r="F220" s="179" t="s">
        <v>342</v>
      </c>
      <c r="I220" s="180"/>
      <c r="L220" s="37"/>
      <c r="M220" s="181"/>
      <c r="N220" s="38"/>
      <c r="O220" s="38"/>
      <c r="P220" s="38"/>
      <c r="Q220" s="38"/>
      <c r="R220" s="38"/>
      <c r="S220" s="38"/>
      <c r="T220" s="66"/>
      <c r="AT220" s="21" t="s">
        <v>135</v>
      </c>
      <c r="AU220" s="21" t="s">
        <v>78</v>
      </c>
    </row>
    <row r="221" spans="2:65" s="11" customFormat="1" ht="13.5">
      <c r="B221" s="182"/>
      <c r="D221" s="178" t="s">
        <v>137</v>
      </c>
      <c r="E221" s="183" t="s">
        <v>5</v>
      </c>
      <c r="F221" s="184" t="s">
        <v>343</v>
      </c>
      <c r="H221" s="185">
        <v>225.267</v>
      </c>
      <c r="I221" s="186"/>
      <c r="L221" s="182"/>
      <c r="M221" s="187"/>
      <c r="N221" s="188"/>
      <c r="O221" s="188"/>
      <c r="P221" s="188"/>
      <c r="Q221" s="188"/>
      <c r="R221" s="188"/>
      <c r="S221" s="188"/>
      <c r="T221" s="189"/>
      <c r="AT221" s="183" t="s">
        <v>137</v>
      </c>
      <c r="AU221" s="183" t="s">
        <v>78</v>
      </c>
      <c r="AV221" s="11" t="s">
        <v>78</v>
      </c>
      <c r="AW221" s="11" t="s">
        <v>32</v>
      </c>
      <c r="AX221" s="11" t="s">
        <v>76</v>
      </c>
      <c r="AY221" s="183" t="s">
        <v>124</v>
      </c>
    </row>
    <row r="222" spans="2:65" s="10" customFormat="1" ht="29.85" customHeight="1">
      <c r="B222" s="152"/>
      <c r="D222" s="153" t="s">
        <v>67</v>
      </c>
      <c r="E222" s="163" t="s">
        <v>155</v>
      </c>
      <c r="F222" s="163" t="s">
        <v>344</v>
      </c>
      <c r="I222" s="155"/>
      <c r="J222" s="164">
        <f>BK222</f>
        <v>0</v>
      </c>
      <c r="L222" s="152"/>
      <c r="M222" s="157"/>
      <c r="N222" s="158"/>
      <c r="O222" s="158"/>
      <c r="P222" s="159">
        <f>SUM(P223:P254)</f>
        <v>0</v>
      </c>
      <c r="Q222" s="158"/>
      <c r="R222" s="159">
        <f>SUM(R223:R254)</f>
        <v>3.1081050000000001</v>
      </c>
      <c r="S222" s="158"/>
      <c r="T222" s="160">
        <f>SUM(T223:T254)</f>
        <v>0</v>
      </c>
      <c r="AR222" s="153" t="s">
        <v>76</v>
      </c>
      <c r="AT222" s="161" t="s">
        <v>67</v>
      </c>
      <c r="AU222" s="161" t="s">
        <v>76</v>
      </c>
      <c r="AY222" s="153" t="s">
        <v>124</v>
      </c>
      <c r="BK222" s="162">
        <f>SUM(BK223:BK254)</f>
        <v>0</v>
      </c>
    </row>
    <row r="223" spans="2:65" s="1" customFormat="1" ht="38.25" customHeight="1">
      <c r="B223" s="165"/>
      <c r="C223" s="166" t="s">
        <v>345</v>
      </c>
      <c r="D223" s="166" t="s">
        <v>126</v>
      </c>
      <c r="E223" s="167" t="s">
        <v>346</v>
      </c>
      <c r="F223" s="168" t="s">
        <v>347</v>
      </c>
      <c r="G223" s="169" t="s">
        <v>129</v>
      </c>
      <c r="H223" s="170">
        <v>91.49</v>
      </c>
      <c r="I223" s="171"/>
      <c r="J223" s="172">
        <f>ROUND(I223*H223,2)</f>
        <v>0</v>
      </c>
      <c r="K223" s="168" t="s">
        <v>130</v>
      </c>
      <c r="L223" s="37"/>
      <c r="M223" s="173" t="s">
        <v>5</v>
      </c>
      <c r="N223" s="174" t="s">
        <v>39</v>
      </c>
      <c r="O223" s="38"/>
      <c r="P223" s="175">
        <f>O223*H223</f>
        <v>0</v>
      </c>
      <c r="Q223" s="175">
        <v>0</v>
      </c>
      <c r="R223" s="175">
        <f>Q223*H223</f>
        <v>0</v>
      </c>
      <c r="S223" s="175">
        <v>0</v>
      </c>
      <c r="T223" s="176">
        <f>S223*H223</f>
        <v>0</v>
      </c>
      <c r="AR223" s="21" t="s">
        <v>131</v>
      </c>
      <c r="AT223" s="21" t="s">
        <v>126</v>
      </c>
      <c r="AU223" s="21" t="s">
        <v>78</v>
      </c>
      <c r="AY223" s="21" t="s">
        <v>124</v>
      </c>
      <c r="BE223" s="177">
        <f>IF(N223="základní",J223,0)</f>
        <v>0</v>
      </c>
      <c r="BF223" s="177">
        <f>IF(N223="snížená",J223,0)</f>
        <v>0</v>
      </c>
      <c r="BG223" s="177">
        <f>IF(N223="zákl. přenesená",J223,0)</f>
        <v>0</v>
      </c>
      <c r="BH223" s="177">
        <f>IF(N223="sníž. přenesená",J223,0)</f>
        <v>0</v>
      </c>
      <c r="BI223" s="177">
        <f>IF(N223="nulová",J223,0)</f>
        <v>0</v>
      </c>
      <c r="BJ223" s="21" t="s">
        <v>76</v>
      </c>
      <c r="BK223" s="177">
        <f>ROUND(I223*H223,2)</f>
        <v>0</v>
      </c>
      <c r="BL223" s="21" t="s">
        <v>131</v>
      </c>
      <c r="BM223" s="21" t="s">
        <v>348</v>
      </c>
    </row>
    <row r="224" spans="2:65" s="1" customFormat="1" ht="27">
      <c r="B224" s="37"/>
      <c r="D224" s="178" t="s">
        <v>133</v>
      </c>
      <c r="F224" s="179" t="s">
        <v>349</v>
      </c>
      <c r="I224" s="180"/>
      <c r="L224" s="37"/>
      <c r="M224" s="181"/>
      <c r="N224" s="38"/>
      <c r="O224" s="38"/>
      <c r="P224" s="38"/>
      <c r="Q224" s="38"/>
      <c r="R224" s="38"/>
      <c r="S224" s="38"/>
      <c r="T224" s="66"/>
      <c r="AT224" s="21" t="s">
        <v>133</v>
      </c>
      <c r="AU224" s="21" t="s">
        <v>78</v>
      </c>
    </row>
    <row r="225" spans="2:65" s="1" customFormat="1" ht="27">
      <c r="B225" s="37"/>
      <c r="D225" s="178" t="s">
        <v>135</v>
      </c>
      <c r="F225" s="179" t="s">
        <v>350</v>
      </c>
      <c r="I225" s="180"/>
      <c r="L225" s="37"/>
      <c r="M225" s="181"/>
      <c r="N225" s="38"/>
      <c r="O225" s="38"/>
      <c r="P225" s="38"/>
      <c r="Q225" s="38"/>
      <c r="R225" s="38"/>
      <c r="S225" s="38"/>
      <c r="T225" s="66"/>
      <c r="AT225" s="21" t="s">
        <v>135</v>
      </c>
      <c r="AU225" s="21" t="s">
        <v>78</v>
      </c>
    </row>
    <row r="226" spans="2:65" s="11" customFormat="1" ht="13.5">
      <c r="B226" s="182"/>
      <c r="D226" s="178" t="s">
        <v>137</v>
      </c>
      <c r="E226" s="183" t="s">
        <v>5</v>
      </c>
      <c r="F226" s="184" t="s">
        <v>351</v>
      </c>
      <c r="H226" s="185">
        <v>91.49</v>
      </c>
      <c r="I226" s="186"/>
      <c r="L226" s="182"/>
      <c r="M226" s="187"/>
      <c r="N226" s="188"/>
      <c r="O226" s="188"/>
      <c r="P226" s="188"/>
      <c r="Q226" s="188"/>
      <c r="R226" s="188"/>
      <c r="S226" s="188"/>
      <c r="T226" s="189"/>
      <c r="AT226" s="183" t="s">
        <v>137</v>
      </c>
      <c r="AU226" s="183" t="s">
        <v>78</v>
      </c>
      <c r="AV226" s="11" t="s">
        <v>78</v>
      </c>
      <c r="AW226" s="11" t="s">
        <v>32</v>
      </c>
      <c r="AX226" s="11" t="s">
        <v>76</v>
      </c>
      <c r="AY226" s="183" t="s">
        <v>124</v>
      </c>
    </row>
    <row r="227" spans="2:65" s="1" customFormat="1" ht="38.25" customHeight="1">
      <c r="B227" s="165"/>
      <c r="C227" s="166" t="s">
        <v>352</v>
      </c>
      <c r="D227" s="166" t="s">
        <v>126</v>
      </c>
      <c r="E227" s="167" t="s">
        <v>353</v>
      </c>
      <c r="F227" s="168" t="s">
        <v>354</v>
      </c>
      <c r="G227" s="169" t="s">
        <v>129</v>
      </c>
      <c r="H227" s="170">
        <v>91.49</v>
      </c>
      <c r="I227" s="171"/>
      <c r="J227" s="172">
        <f>ROUND(I227*H227,2)</f>
        <v>0</v>
      </c>
      <c r="K227" s="168" t="s">
        <v>130</v>
      </c>
      <c r="L227" s="37"/>
      <c r="M227" s="173" t="s">
        <v>5</v>
      </c>
      <c r="N227" s="174" t="s">
        <v>39</v>
      </c>
      <c r="O227" s="38"/>
      <c r="P227" s="175">
        <f>O227*H227</f>
        <v>0</v>
      </c>
      <c r="Q227" s="175">
        <v>0</v>
      </c>
      <c r="R227" s="175">
        <f>Q227*H227</f>
        <v>0</v>
      </c>
      <c r="S227" s="175">
        <v>0</v>
      </c>
      <c r="T227" s="176">
        <f>S227*H227</f>
        <v>0</v>
      </c>
      <c r="AR227" s="21" t="s">
        <v>131</v>
      </c>
      <c r="AT227" s="21" t="s">
        <v>126</v>
      </c>
      <c r="AU227" s="21" t="s">
        <v>78</v>
      </c>
      <c r="AY227" s="21" t="s">
        <v>124</v>
      </c>
      <c r="BE227" s="177">
        <f>IF(N227="základní",J227,0)</f>
        <v>0</v>
      </c>
      <c r="BF227" s="177">
        <f>IF(N227="snížená",J227,0)</f>
        <v>0</v>
      </c>
      <c r="BG227" s="177">
        <f>IF(N227="zákl. přenesená",J227,0)</f>
        <v>0</v>
      </c>
      <c r="BH227" s="177">
        <f>IF(N227="sníž. přenesená",J227,0)</f>
        <v>0</v>
      </c>
      <c r="BI227" s="177">
        <f>IF(N227="nulová",J227,0)</f>
        <v>0</v>
      </c>
      <c r="BJ227" s="21" t="s">
        <v>76</v>
      </c>
      <c r="BK227" s="177">
        <f>ROUND(I227*H227,2)</f>
        <v>0</v>
      </c>
      <c r="BL227" s="21" t="s">
        <v>131</v>
      </c>
      <c r="BM227" s="21" t="s">
        <v>355</v>
      </c>
    </row>
    <row r="228" spans="2:65" s="1" customFormat="1" ht="27">
      <c r="B228" s="37"/>
      <c r="D228" s="178" t="s">
        <v>133</v>
      </c>
      <c r="F228" s="179" t="s">
        <v>356</v>
      </c>
      <c r="I228" s="180"/>
      <c r="L228" s="37"/>
      <c r="M228" s="181"/>
      <c r="N228" s="38"/>
      <c r="O228" s="38"/>
      <c r="P228" s="38"/>
      <c r="Q228" s="38"/>
      <c r="R228" s="38"/>
      <c r="S228" s="38"/>
      <c r="T228" s="66"/>
      <c r="AT228" s="21" t="s">
        <v>133</v>
      </c>
      <c r="AU228" s="21" t="s">
        <v>78</v>
      </c>
    </row>
    <row r="229" spans="2:65" s="1" customFormat="1" ht="27">
      <c r="B229" s="37"/>
      <c r="D229" s="178" t="s">
        <v>135</v>
      </c>
      <c r="F229" s="179" t="s">
        <v>357</v>
      </c>
      <c r="I229" s="180"/>
      <c r="L229" s="37"/>
      <c r="M229" s="181"/>
      <c r="N229" s="38"/>
      <c r="O229" s="38"/>
      <c r="P229" s="38"/>
      <c r="Q229" s="38"/>
      <c r="R229" s="38"/>
      <c r="S229" s="38"/>
      <c r="T229" s="66"/>
      <c r="AT229" s="21" t="s">
        <v>135</v>
      </c>
      <c r="AU229" s="21" t="s">
        <v>78</v>
      </c>
    </row>
    <row r="230" spans="2:65" s="11" customFormat="1" ht="13.5">
      <c r="B230" s="182"/>
      <c r="D230" s="178" t="s">
        <v>137</v>
      </c>
      <c r="E230" s="183" t="s">
        <v>5</v>
      </c>
      <c r="F230" s="184" t="s">
        <v>351</v>
      </c>
      <c r="H230" s="185">
        <v>91.49</v>
      </c>
      <c r="I230" s="186"/>
      <c r="L230" s="182"/>
      <c r="M230" s="187"/>
      <c r="N230" s="188"/>
      <c r="O230" s="188"/>
      <c r="P230" s="188"/>
      <c r="Q230" s="188"/>
      <c r="R230" s="188"/>
      <c r="S230" s="188"/>
      <c r="T230" s="189"/>
      <c r="AT230" s="183" t="s">
        <v>137</v>
      </c>
      <c r="AU230" s="183" t="s">
        <v>78</v>
      </c>
      <c r="AV230" s="11" t="s">
        <v>78</v>
      </c>
      <c r="AW230" s="11" t="s">
        <v>32</v>
      </c>
      <c r="AX230" s="11" t="s">
        <v>76</v>
      </c>
      <c r="AY230" s="183" t="s">
        <v>124</v>
      </c>
    </row>
    <row r="231" spans="2:65" s="1" customFormat="1" ht="38.25" customHeight="1">
      <c r="B231" s="165"/>
      <c r="C231" s="166" t="s">
        <v>358</v>
      </c>
      <c r="D231" s="166" t="s">
        <v>126</v>
      </c>
      <c r="E231" s="167" t="s">
        <v>359</v>
      </c>
      <c r="F231" s="168" t="s">
        <v>360</v>
      </c>
      <c r="G231" s="169" t="s">
        <v>129</v>
      </c>
      <c r="H231" s="170">
        <v>91.49</v>
      </c>
      <c r="I231" s="171"/>
      <c r="J231" s="172">
        <f>ROUND(I231*H231,2)</f>
        <v>0</v>
      </c>
      <c r="K231" s="168" t="s">
        <v>130</v>
      </c>
      <c r="L231" s="37"/>
      <c r="M231" s="173" t="s">
        <v>5</v>
      </c>
      <c r="N231" s="174" t="s">
        <v>39</v>
      </c>
      <c r="O231" s="38"/>
      <c r="P231" s="175">
        <f>O231*H231</f>
        <v>0</v>
      </c>
      <c r="Q231" s="175">
        <v>0</v>
      </c>
      <c r="R231" s="175">
        <f>Q231*H231</f>
        <v>0</v>
      </c>
      <c r="S231" s="175">
        <v>0</v>
      </c>
      <c r="T231" s="176">
        <f>S231*H231</f>
        <v>0</v>
      </c>
      <c r="AR231" s="21" t="s">
        <v>131</v>
      </c>
      <c r="AT231" s="21" t="s">
        <v>126</v>
      </c>
      <c r="AU231" s="21" t="s">
        <v>78</v>
      </c>
      <c r="AY231" s="21" t="s">
        <v>124</v>
      </c>
      <c r="BE231" s="177">
        <f>IF(N231="základní",J231,0)</f>
        <v>0</v>
      </c>
      <c r="BF231" s="177">
        <f>IF(N231="snížená",J231,0)</f>
        <v>0</v>
      </c>
      <c r="BG231" s="177">
        <f>IF(N231="zákl. přenesená",J231,0)</f>
        <v>0</v>
      </c>
      <c r="BH231" s="177">
        <f>IF(N231="sníž. přenesená",J231,0)</f>
        <v>0</v>
      </c>
      <c r="BI231" s="177">
        <f>IF(N231="nulová",J231,0)</f>
        <v>0</v>
      </c>
      <c r="BJ231" s="21" t="s">
        <v>76</v>
      </c>
      <c r="BK231" s="177">
        <f>ROUND(I231*H231,2)</f>
        <v>0</v>
      </c>
      <c r="BL231" s="21" t="s">
        <v>131</v>
      </c>
      <c r="BM231" s="21" t="s">
        <v>361</v>
      </c>
    </row>
    <row r="232" spans="2:65" s="1" customFormat="1" ht="27">
      <c r="B232" s="37"/>
      <c r="D232" s="178" t="s">
        <v>133</v>
      </c>
      <c r="F232" s="179" t="s">
        <v>362</v>
      </c>
      <c r="I232" s="180"/>
      <c r="L232" s="37"/>
      <c r="M232" s="181"/>
      <c r="N232" s="38"/>
      <c r="O232" s="38"/>
      <c r="P232" s="38"/>
      <c r="Q232" s="38"/>
      <c r="R232" s="38"/>
      <c r="S232" s="38"/>
      <c r="T232" s="66"/>
      <c r="AT232" s="21" t="s">
        <v>133</v>
      </c>
      <c r="AU232" s="21" t="s">
        <v>78</v>
      </c>
    </row>
    <row r="233" spans="2:65" s="1" customFormat="1" ht="27">
      <c r="B233" s="37"/>
      <c r="D233" s="178" t="s">
        <v>135</v>
      </c>
      <c r="F233" s="179" t="s">
        <v>363</v>
      </c>
      <c r="I233" s="180"/>
      <c r="L233" s="37"/>
      <c r="M233" s="181"/>
      <c r="N233" s="38"/>
      <c r="O233" s="38"/>
      <c r="P233" s="38"/>
      <c r="Q233" s="38"/>
      <c r="R233" s="38"/>
      <c r="S233" s="38"/>
      <c r="T233" s="66"/>
      <c r="AT233" s="21" t="s">
        <v>135</v>
      </c>
      <c r="AU233" s="21" t="s">
        <v>78</v>
      </c>
    </row>
    <row r="234" spans="2:65" s="11" customFormat="1" ht="13.5">
      <c r="B234" s="182"/>
      <c r="D234" s="178" t="s">
        <v>137</v>
      </c>
      <c r="E234" s="183" t="s">
        <v>5</v>
      </c>
      <c r="F234" s="184" t="s">
        <v>351</v>
      </c>
      <c r="H234" s="185">
        <v>91.49</v>
      </c>
      <c r="I234" s="186"/>
      <c r="L234" s="182"/>
      <c r="M234" s="187"/>
      <c r="N234" s="188"/>
      <c r="O234" s="188"/>
      <c r="P234" s="188"/>
      <c r="Q234" s="188"/>
      <c r="R234" s="188"/>
      <c r="S234" s="188"/>
      <c r="T234" s="189"/>
      <c r="AT234" s="183" t="s">
        <v>137</v>
      </c>
      <c r="AU234" s="183" t="s">
        <v>78</v>
      </c>
      <c r="AV234" s="11" t="s">
        <v>78</v>
      </c>
      <c r="AW234" s="11" t="s">
        <v>32</v>
      </c>
      <c r="AX234" s="11" t="s">
        <v>76</v>
      </c>
      <c r="AY234" s="183" t="s">
        <v>124</v>
      </c>
    </row>
    <row r="235" spans="2:65" s="1" customFormat="1" ht="25.5" customHeight="1">
      <c r="B235" s="165"/>
      <c r="C235" s="166" t="s">
        <v>364</v>
      </c>
      <c r="D235" s="166" t="s">
        <v>126</v>
      </c>
      <c r="E235" s="167" t="s">
        <v>365</v>
      </c>
      <c r="F235" s="168" t="s">
        <v>366</v>
      </c>
      <c r="G235" s="169" t="s">
        <v>129</v>
      </c>
      <c r="H235" s="170">
        <v>652.49</v>
      </c>
      <c r="I235" s="171"/>
      <c r="J235" s="172">
        <f>ROUND(I235*H235,2)</f>
        <v>0</v>
      </c>
      <c r="K235" s="168" t="s">
        <v>130</v>
      </c>
      <c r="L235" s="37"/>
      <c r="M235" s="173" t="s">
        <v>5</v>
      </c>
      <c r="N235" s="174" t="s">
        <v>39</v>
      </c>
      <c r="O235" s="38"/>
      <c r="P235" s="175">
        <f>O235*H235</f>
        <v>0</v>
      </c>
      <c r="Q235" s="175">
        <v>0</v>
      </c>
      <c r="R235" s="175">
        <f>Q235*H235</f>
        <v>0</v>
      </c>
      <c r="S235" s="175">
        <v>0</v>
      </c>
      <c r="T235" s="176">
        <f>S235*H235</f>
        <v>0</v>
      </c>
      <c r="AR235" s="21" t="s">
        <v>131</v>
      </c>
      <c r="AT235" s="21" t="s">
        <v>126</v>
      </c>
      <c r="AU235" s="21" t="s">
        <v>78</v>
      </c>
      <c r="AY235" s="21" t="s">
        <v>124</v>
      </c>
      <c r="BE235" s="177">
        <f>IF(N235="základní",J235,0)</f>
        <v>0</v>
      </c>
      <c r="BF235" s="177">
        <f>IF(N235="snížená",J235,0)</f>
        <v>0</v>
      </c>
      <c r="BG235" s="177">
        <f>IF(N235="zákl. přenesená",J235,0)</f>
        <v>0</v>
      </c>
      <c r="BH235" s="177">
        <f>IF(N235="sníž. přenesená",J235,0)</f>
        <v>0</v>
      </c>
      <c r="BI235" s="177">
        <f>IF(N235="nulová",J235,0)</f>
        <v>0</v>
      </c>
      <c r="BJ235" s="21" t="s">
        <v>76</v>
      </c>
      <c r="BK235" s="177">
        <f>ROUND(I235*H235,2)</f>
        <v>0</v>
      </c>
      <c r="BL235" s="21" t="s">
        <v>131</v>
      </c>
      <c r="BM235" s="21" t="s">
        <v>367</v>
      </c>
    </row>
    <row r="236" spans="2:65" s="1" customFormat="1" ht="27">
      <c r="B236" s="37"/>
      <c r="D236" s="178" t="s">
        <v>135</v>
      </c>
      <c r="F236" s="179" t="s">
        <v>368</v>
      </c>
      <c r="I236" s="180"/>
      <c r="L236" s="37"/>
      <c r="M236" s="181"/>
      <c r="N236" s="38"/>
      <c r="O236" s="38"/>
      <c r="P236" s="38"/>
      <c r="Q236" s="38"/>
      <c r="R236" s="38"/>
      <c r="S236" s="38"/>
      <c r="T236" s="66"/>
      <c r="AT236" s="21" t="s">
        <v>135</v>
      </c>
      <c r="AU236" s="21" t="s">
        <v>78</v>
      </c>
    </row>
    <row r="237" spans="2:65" s="11" customFormat="1" ht="13.5">
      <c r="B237" s="182"/>
      <c r="D237" s="178" t="s">
        <v>137</v>
      </c>
      <c r="E237" s="183" t="s">
        <v>5</v>
      </c>
      <c r="F237" s="184" t="s">
        <v>369</v>
      </c>
      <c r="H237" s="185">
        <v>652.49</v>
      </c>
      <c r="I237" s="186"/>
      <c r="L237" s="182"/>
      <c r="M237" s="187"/>
      <c r="N237" s="188"/>
      <c r="O237" s="188"/>
      <c r="P237" s="188"/>
      <c r="Q237" s="188"/>
      <c r="R237" s="188"/>
      <c r="S237" s="188"/>
      <c r="T237" s="189"/>
      <c r="AT237" s="183" t="s">
        <v>137</v>
      </c>
      <c r="AU237" s="183" t="s">
        <v>78</v>
      </c>
      <c r="AV237" s="11" t="s">
        <v>78</v>
      </c>
      <c r="AW237" s="11" t="s">
        <v>32</v>
      </c>
      <c r="AX237" s="11" t="s">
        <v>76</v>
      </c>
      <c r="AY237" s="183" t="s">
        <v>124</v>
      </c>
    </row>
    <row r="238" spans="2:65" s="1" customFormat="1" ht="38.25" customHeight="1">
      <c r="B238" s="165"/>
      <c r="C238" s="166" t="s">
        <v>370</v>
      </c>
      <c r="D238" s="166" t="s">
        <v>126</v>
      </c>
      <c r="E238" s="167" t="s">
        <v>371</v>
      </c>
      <c r="F238" s="168" t="s">
        <v>372</v>
      </c>
      <c r="G238" s="169" t="s">
        <v>129</v>
      </c>
      <c r="H238" s="170">
        <v>652.49</v>
      </c>
      <c r="I238" s="171"/>
      <c r="J238" s="172">
        <f>ROUND(I238*H238,2)</f>
        <v>0</v>
      </c>
      <c r="K238" s="168" t="s">
        <v>130</v>
      </c>
      <c r="L238" s="37"/>
      <c r="M238" s="173" t="s">
        <v>5</v>
      </c>
      <c r="N238" s="174" t="s">
        <v>39</v>
      </c>
      <c r="O238" s="38"/>
      <c r="P238" s="175">
        <f>O238*H238</f>
        <v>0</v>
      </c>
      <c r="Q238" s="175">
        <v>0</v>
      </c>
      <c r="R238" s="175">
        <f>Q238*H238</f>
        <v>0</v>
      </c>
      <c r="S238" s="175">
        <v>0</v>
      </c>
      <c r="T238" s="176">
        <f>S238*H238</f>
        <v>0</v>
      </c>
      <c r="AR238" s="21" t="s">
        <v>131</v>
      </c>
      <c r="AT238" s="21" t="s">
        <v>126</v>
      </c>
      <c r="AU238" s="21" t="s">
        <v>78</v>
      </c>
      <c r="AY238" s="21" t="s">
        <v>124</v>
      </c>
      <c r="BE238" s="177">
        <f>IF(N238="základní",J238,0)</f>
        <v>0</v>
      </c>
      <c r="BF238" s="177">
        <f>IF(N238="snížená",J238,0)</f>
        <v>0</v>
      </c>
      <c r="BG238" s="177">
        <f>IF(N238="zákl. přenesená",J238,0)</f>
        <v>0</v>
      </c>
      <c r="BH238" s="177">
        <f>IF(N238="sníž. přenesená",J238,0)</f>
        <v>0</v>
      </c>
      <c r="BI238" s="177">
        <f>IF(N238="nulová",J238,0)</f>
        <v>0</v>
      </c>
      <c r="BJ238" s="21" t="s">
        <v>76</v>
      </c>
      <c r="BK238" s="177">
        <f>ROUND(I238*H238,2)</f>
        <v>0</v>
      </c>
      <c r="BL238" s="21" t="s">
        <v>131</v>
      </c>
      <c r="BM238" s="21" t="s">
        <v>373</v>
      </c>
    </row>
    <row r="239" spans="2:65" s="1" customFormat="1" ht="27">
      <c r="B239" s="37"/>
      <c r="D239" s="178" t="s">
        <v>133</v>
      </c>
      <c r="F239" s="179" t="s">
        <v>374</v>
      </c>
      <c r="I239" s="180"/>
      <c r="L239" s="37"/>
      <c r="M239" s="181"/>
      <c r="N239" s="38"/>
      <c r="O239" s="38"/>
      <c r="P239" s="38"/>
      <c r="Q239" s="38"/>
      <c r="R239" s="38"/>
      <c r="S239" s="38"/>
      <c r="T239" s="66"/>
      <c r="AT239" s="21" t="s">
        <v>133</v>
      </c>
      <c r="AU239" s="21" t="s">
        <v>78</v>
      </c>
    </row>
    <row r="240" spans="2:65" s="1" customFormat="1" ht="27">
      <c r="B240" s="37"/>
      <c r="D240" s="178" t="s">
        <v>135</v>
      </c>
      <c r="F240" s="179" t="s">
        <v>375</v>
      </c>
      <c r="I240" s="180"/>
      <c r="L240" s="37"/>
      <c r="M240" s="181"/>
      <c r="N240" s="38"/>
      <c r="O240" s="38"/>
      <c r="P240" s="38"/>
      <c r="Q240" s="38"/>
      <c r="R240" s="38"/>
      <c r="S240" s="38"/>
      <c r="T240" s="66"/>
      <c r="AT240" s="21" t="s">
        <v>135</v>
      </c>
      <c r="AU240" s="21" t="s">
        <v>78</v>
      </c>
    </row>
    <row r="241" spans="2:65" s="11" customFormat="1" ht="13.5">
      <c r="B241" s="182"/>
      <c r="D241" s="178" t="s">
        <v>137</v>
      </c>
      <c r="E241" s="183" t="s">
        <v>5</v>
      </c>
      <c r="F241" s="184" t="s">
        <v>369</v>
      </c>
      <c r="H241" s="185">
        <v>652.49</v>
      </c>
      <c r="I241" s="186"/>
      <c r="L241" s="182"/>
      <c r="M241" s="187"/>
      <c r="N241" s="188"/>
      <c r="O241" s="188"/>
      <c r="P241" s="188"/>
      <c r="Q241" s="188"/>
      <c r="R241" s="188"/>
      <c r="S241" s="188"/>
      <c r="T241" s="189"/>
      <c r="AT241" s="183" t="s">
        <v>137</v>
      </c>
      <c r="AU241" s="183" t="s">
        <v>78</v>
      </c>
      <c r="AV241" s="11" t="s">
        <v>78</v>
      </c>
      <c r="AW241" s="11" t="s">
        <v>32</v>
      </c>
      <c r="AX241" s="11" t="s">
        <v>76</v>
      </c>
      <c r="AY241" s="183" t="s">
        <v>124</v>
      </c>
    </row>
    <row r="242" spans="2:65" s="1" customFormat="1" ht="25.5" customHeight="1">
      <c r="B242" s="165"/>
      <c r="C242" s="166" t="s">
        <v>376</v>
      </c>
      <c r="D242" s="166" t="s">
        <v>126</v>
      </c>
      <c r="E242" s="167" t="s">
        <v>377</v>
      </c>
      <c r="F242" s="168" t="s">
        <v>378</v>
      </c>
      <c r="G242" s="169" t="s">
        <v>129</v>
      </c>
      <c r="H242" s="170">
        <v>91.49</v>
      </c>
      <c r="I242" s="171"/>
      <c r="J242" s="172">
        <f>ROUND(I242*H242,2)</f>
        <v>0</v>
      </c>
      <c r="K242" s="168" t="s">
        <v>130</v>
      </c>
      <c r="L242" s="37"/>
      <c r="M242" s="173" t="s">
        <v>5</v>
      </c>
      <c r="N242" s="174" t="s">
        <v>39</v>
      </c>
      <c r="O242" s="38"/>
      <c r="P242" s="175">
        <f>O242*H242</f>
        <v>0</v>
      </c>
      <c r="Q242" s="175">
        <v>0</v>
      </c>
      <c r="R242" s="175">
        <f>Q242*H242</f>
        <v>0</v>
      </c>
      <c r="S242" s="175">
        <v>0</v>
      </c>
      <c r="T242" s="176">
        <f>S242*H242</f>
        <v>0</v>
      </c>
      <c r="AR242" s="21" t="s">
        <v>131</v>
      </c>
      <c r="AT242" s="21" t="s">
        <v>126</v>
      </c>
      <c r="AU242" s="21" t="s">
        <v>78</v>
      </c>
      <c r="AY242" s="21" t="s">
        <v>124</v>
      </c>
      <c r="BE242" s="177">
        <f>IF(N242="základní",J242,0)</f>
        <v>0</v>
      </c>
      <c r="BF242" s="177">
        <f>IF(N242="snížená",J242,0)</f>
        <v>0</v>
      </c>
      <c r="BG242" s="177">
        <f>IF(N242="zákl. přenesená",J242,0)</f>
        <v>0</v>
      </c>
      <c r="BH242" s="177">
        <f>IF(N242="sníž. přenesená",J242,0)</f>
        <v>0</v>
      </c>
      <c r="BI242" s="177">
        <f>IF(N242="nulová",J242,0)</f>
        <v>0</v>
      </c>
      <c r="BJ242" s="21" t="s">
        <v>76</v>
      </c>
      <c r="BK242" s="177">
        <f>ROUND(I242*H242,2)</f>
        <v>0</v>
      </c>
      <c r="BL242" s="21" t="s">
        <v>131</v>
      </c>
      <c r="BM242" s="21" t="s">
        <v>379</v>
      </c>
    </row>
    <row r="243" spans="2:65" s="1" customFormat="1" ht="27">
      <c r="B243" s="37"/>
      <c r="D243" s="178" t="s">
        <v>133</v>
      </c>
      <c r="F243" s="179" t="s">
        <v>380</v>
      </c>
      <c r="I243" s="180"/>
      <c r="L243" s="37"/>
      <c r="M243" s="181"/>
      <c r="N243" s="38"/>
      <c r="O243" s="38"/>
      <c r="P243" s="38"/>
      <c r="Q243" s="38"/>
      <c r="R243" s="38"/>
      <c r="S243" s="38"/>
      <c r="T243" s="66"/>
      <c r="AT243" s="21" t="s">
        <v>133</v>
      </c>
      <c r="AU243" s="21" t="s">
        <v>78</v>
      </c>
    </row>
    <row r="244" spans="2:65" s="1" customFormat="1" ht="27">
      <c r="B244" s="37"/>
      <c r="D244" s="178" t="s">
        <v>135</v>
      </c>
      <c r="F244" s="179" t="s">
        <v>381</v>
      </c>
      <c r="I244" s="180"/>
      <c r="L244" s="37"/>
      <c r="M244" s="181"/>
      <c r="N244" s="38"/>
      <c r="O244" s="38"/>
      <c r="P244" s="38"/>
      <c r="Q244" s="38"/>
      <c r="R244" s="38"/>
      <c r="S244" s="38"/>
      <c r="T244" s="66"/>
      <c r="AT244" s="21" t="s">
        <v>135</v>
      </c>
      <c r="AU244" s="21" t="s">
        <v>78</v>
      </c>
    </row>
    <row r="245" spans="2:65" s="11" customFormat="1" ht="13.5">
      <c r="B245" s="182"/>
      <c r="D245" s="178" t="s">
        <v>137</v>
      </c>
      <c r="E245" s="183" t="s">
        <v>5</v>
      </c>
      <c r="F245" s="184" t="s">
        <v>351</v>
      </c>
      <c r="H245" s="185">
        <v>91.49</v>
      </c>
      <c r="I245" s="186"/>
      <c r="L245" s="182"/>
      <c r="M245" s="187"/>
      <c r="N245" s="188"/>
      <c r="O245" s="188"/>
      <c r="P245" s="188"/>
      <c r="Q245" s="188"/>
      <c r="R245" s="188"/>
      <c r="S245" s="188"/>
      <c r="T245" s="189"/>
      <c r="AT245" s="183" t="s">
        <v>137</v>
      </c>
      <c r="AU245" s="183" t="s">
        <v>78</v>
      </c>
      <c r="AV245" s="11" t="s">
        <v>78</v>
      </c>
      <c r="AW245" s="11" t="s">
        <v>32</v>
      </c>
      <c r="AX245" s="11" t="s">
        <v>76</v>
      </c>
      <c r="AY245" s="183" t="s">
        <v>124</v>
      </c>
    </row>
    <row r="246" spans="2:65" s="1" customFormat="1" ht="25.5" customHeight="1">
      <c r="B246" s="165"/>
      <c r="C246" s="166" t="s">
        <v>382</v>
      </c>
      <c r="D246" s="166" t="s">
        <v>126</v>
      </c>
      <c r="E246" s="167" t="s">
        <v>383</v>
      </c>
      <c r="F246" s="168" t="s">
        <v>384</v>
      </c>
      <c r="G246" s="169" t="s">
        <v>129</v>
      </c>
      <c r="H246" s="170">
        <v>561</v>
      </c>
      <c r="I246" s="171"/>
      <c r="J246" s="172">
        <f>ROUND(I246*H246,2)</f>
        <v>0</v>
      </c>
      <c r="K246" s="168" t="s">
        <v>130</v>
      </c>
      <c r="L246" s="37"/>
      <c r="M246" s="173" t="s">
        <v>5</v>
      </c>
      <c r="N246" s="174" t="s">
        <v>39</v>
      </c>
      <c r="O246" s="38"/>
      <c r="P246" s="175">
        <f>O246*H246</f>
        <v>0</v>
      </c>
      <c r="Q246" s="175">
        <v>0</v>
      </c>
      <c r="R246" s="175">
        <f>Q246*H246</f>
        <v>0</v>
      </c>
      <c r="S246" s="175">
        <v>0</v>
      </c>
      <c r="T246" s="176">
        <f>S246*H246</f>
        <v>0</v>
      </c>
      <c r="AR246" s="21" t="s">
        <v>131</v>
      </c>
      <c r="AT246" s="21" t="s">
        <v>126</v>
      </c>
      <c r="AU246" s="21" t="s">
        <v>78</v>
      </c>
      <c r="AY246" s="21" t="s">
        <v>124</v>
      </c>
      <c r="BE246" s="177">
        <f>IF(N246="základní",J246,0)</f>
        <v>0</v>
      </c>
      <c r="BF246" s="177">
        <f>IF(N246="snížená",J246,0)</f>
        <v>0</v>
      </c>
      <c r="BG246" s="177">
        <f>IF(N246="zákl. přenesená",J246,0)</f>
        <v>0</v>
      </c>
      <c r="BH246" s="177">
        <f>IF(N246="sníž. přenesená",J246,0)</f>
        <v>0</v>
      </c>
      <c r="BI246" s="177">
        <f>IF(N246="nulová",J246,0)</f>
        <v>0</v>
      </c>
      <c r="BJ246" s="21" t="s">
        <v>76</v>
      </c>
      <c r="BK246" s="177">
        <f>ROUND(I246*H246,2)</f>
        <v>0</v>
      </c>
      <c r="BL246" s="21" t="s">
        <v>131</v>
      </c>
      <c r="BM246" s="21" t="s">
        <v>385</v>
      </c>
    </row>
    <row r="247" spans="2:65" s="1" customFormat="1" ht="81">
      <c r="B247" s="37"/>
      <c r="D247" s="178" t="s">
        <v>133</v>
      </c>
      <c r="F247" s="179" t="s">
        <v>386</v>
      </c>
      <c r="I247" s="180"/>
      <c r="L247" s="37"/>
      <c r="M247" s="181"/>
      <c r="N247" s="38"/>
      <c r="O247" s="38"/>
      <c r="P247" s="38"/>
      <c r="Q247" s="38"/>
      <c r="R247" s="38"/>
      <c r="S247" s="38"/>
      <c r="T247" s="66"/>
      <c r="AT247" s="21" t="s">
        <v>133</v>
      </c>
      <c r="AU247" s="21" t="s">
        <v>78</v>
      </c>
    </row>
    <row r="248" spans="2:65" s="1" customFormat="1" ht="27">
      <c r="B248" s="37"/>
      <c r="D248" s="178" t="s">
        <v>135</v>
      </c>
      <c r="F248" s="179" t="s">
        <v>387</v>
      </c>
      <c r="I248" s="180"/>
      <c r="L248" s="37"/>
      <c r="M248" s="181"/>
      <c r="N248" s="38"/>
      <c r="O248" s="38"/>
      <c r="P248" s="38"/>
      <c r="Q248" s="38"/>
      <c r="R248" s="38"/>
      <c r="S248" s="38"/>
      <c r="T248" s="66"/>
      <c r="AT248" s="21" t="s">
        <v>135</v>
      </c>
      <c r="AU248" s="21" t="s">
        <v>78</v>
      </c>
    </row>
    <row r="249" spans="2:65" s="11" customFormat="1" ht="13.5">
      <c r="B249" s="182"/>
      <c r="D249" s="178" t="s">
        <v>137</v>
      </c>
      <c r="E249" s="183" t="s">
        <v>5</v>
      </c>
      <c r="F249" s="184" t="s">
        <v>388</v>
      </c>
      <c r="H249" s="185">
        <v>561</v>
      </c>
      <c r="I249" s="186"/>
      <c r="L249" s="182"/>
      <c r="M249" s="187"/>
      <c r="N249" s="188"/>
      <c r="O249" s="188"/>
      <c r="P249" s="188"/>
      <c r="Q249" s="188"/>
      <c r="R249" s="188"/>
      <c r="S249" s="188"/>
      <c r="T249" s="189"/>
      <c r="AT249" s="183" t="s">
        <v>137</v>
      </c>
      <c r="AU249" s="183" t="s">
        <v>78</v>
      </c>
      <c r="AV249" s="11" t="s">
        <v>78</v>
      </c>
      <c r="AW249" s="11" t="s">
        <v>32</v>
      </c>
      <c r="AX249" s="11" t="s">
        <v>76</v>
      </c>
      <c r="AY249" s="183" t="s">
        <v>124</v>
      </c>
    </row>
    <row r="250" spans="2:65" s="1" customFormat="1" ht="51" customHeight="1">
      <c r="B250" s="165"/>
      <c r="C250" s="166" t="s">
        <v>389</v>
      </c>
      <c r="D250" s="166" t="s">
        <v>126</v>
      </c>
      <c r="E250" s="167" t="s">
        <v>390</v>
      </c>
      <c r="F250" s="168" t="s">
        <v>391</v>
      </c>
      <c r="G250" s="169" t="s">
        <v>129</v>
      </c>
      <c r="H250" s="170">
        <v>11.7</v>
      </c>
      <c r="I250" s="171"/>
      <c r="J250" s="172">
        <f>ROUND(I250*H250,2)</f>
        <v>0</v>
      </c>
      <c r="K250" s="168" t="s">
        <v>130</v>
      </c>
      <c r="L250" s="37"/>
      <c r="M250" s="173" t="s">
        <v>5</v>
      </c>
      <c r="N250" s="174" t="s">
        <v>39</v>
      </c>
      <c r="O250" s="38"/>
      <c r="P250" s="175">
        <f>O250*H250</f>
        <v>0</v>
      </c>
      <c r="Q250" s="175">
        <v>8.5650000000000004E-2</v>
      </c>
      <c r="R250" s="175">
        <f>Q250*H250</f>
        <v>1.002105</v>
      </c>
      <c r="S250" s="175">
        <v>0</v>
      </c>
      <c r="T250" s="176">
        <f>S250*H250</f>
        <v>0</v>
      </c>
      <c r="AR250" s="21" t="s">
        <v>131</v>
      </c>
      <c r="AT250" s="21" t="s">
        <v>126</v>
      </c>
      <c r="AU250" s="21" t="s">
        <v>78</v>
      </c>
      <c r="AY250" s="21" t="s">
        <v>124</v>
      </c>
      <c r="BE250" s="177">
        <f>IF(N250="základní",J250,0)</f>
        <v>0</v>
      </c>
      <c r="BF250" s="177">
        <f>IF(N250="snížená",J250,0)</f>
        <v>0</v>
      </c>
      <c r="BG250" s="177">
        <f>IF(N250="zákl. přenesená",J250,0)</f>
        <v>0</v>
      </c>
      <c r="BH250" s="177">
        <f>IF(N250="sníž. přenesená",J250,0)</f>
        <v>0</v>
      </c>
      <c r="BI250" s="177">
        <f>IF(N250="nulová",J250,0)</f>
        <v>0</v>
      </c>
      <c r="BJ250" s="21" t="s">
        <v>76</v>
      </c>
      <c r="BK250" s="177">
        <f>ROUND(I250*H250,2)</f>
        <v>0</v>
      </c>
      <c r="BL250" s="21" t="s">
        <v>131</v>
      </c>
      <c r="BM250" s="21" t="s">
        <v>392</v>
      </c>
    </row>
    <row r="251" spans="2:65" s="1" customFormat="1" ht="121.5">
      <c r="B251" s="37"/>
      <c r="D251" s="178" t="s">
        <v>133</v>
      </c>
      <c r="F251" s="179" t="s">
        <v>393</v>
      </c>
      <c r="I251" s="180"/>
      <c r="L251" s="37"/>
      <c r="M251" s="181"/>
      <c r="N251" s="38"/>
      <c r="O251" s="38"/>
      <c r="P251" s="38"/>
      <c r="Q251" s="38"/>
      <c r="R251" s="38"/>
      <c r="S251" s="38"/>
      <c r="T251" s="66"/>
      <c r="AT251" s="21" t="s">
        <v>133</v>
      </c>
      <c r="AU251" s="21" t="s">
        <v>78</v>
      </c>
    </row>
    <row r="252" spans="2:65" s="1" customFormat="1" ht="27">
      <c r="B252" s="37"/>
      <c r="D252" s="178" t="s">
        <v>135</v>
      </c>
      <c r="F252" s="179" t="s">
        <v>394</v>
      </c>
      <c r="I252" s="180"/>
      <c r="L252" s="37"/>
      <c r="M252" s="181"/>
      <c r="N252" s="38"/>
      <c r="O252" s="38"/>
      <c r="P252" s="38"/>
      <c r="Q252" s="38"/>
      <c r="R252" s="38"/>
      <c r="S252" s="38"/>
      <c r="T252" s="66"/>
      <c r="AT252" s="21" t="s">
        <v>135</v>
      </c>
      <c r="AU252" s="21" t="s">
        <v>78</v>
      </c>
    </row>
    <row r="253" spans="2:65" s="11" customFormat="1" ht="13.5">
      <c r="B253" s="182"/>
      <c r="D253" s="178" t="s">
        <v>137</v>
      </c>
      <c r="E253" s="183" t="s">
        <v>5</v>
      </c>
      <c r="F253" s="184" t="s">
        <v>395</v>
      </c>
      <c r="H253" s="185">
        <v>11.7</v>
      </c>
      <c r="I253" s="186"/>
      <c r="L253" s="182"/>
      <c r="M253" s="187"/>
      <c r="N253" s="188"/>
      <c r="O253" s="188"/>
      <c r="P253" s="188"/>
      <c r="Q253" s="188"/>
      <c r="R253" s="188"/>
      <c r="S253" s="188"/>
      <c r="T253" s="189"/>
      <c r="AT253" s="183" t="s">
        <v>137</v>
      </c>
      <c r="AU253" s="183" t="s">
        <v>78</v>
      </c>
      <c r="AV253" s="11" t="s">
        <v>78</v>
      </c>
      <c r="AW253" s="11" t="s">
        <v>32</v>
      </c>
      <c r="AX253" s="11" t="s">
        <v>76</v>
      </c>
      <c r="AY253" s="183" t="s">
        <v>124</v>
      </c>
    </row>
    <row r="254" spans="2:65" s="1" customFormat="1" ht="16.5" customHeight="1">
      <c r="B254" s="165"/>
      <c r="C254" s="190" t="s">
        <v>396</v>
      </c>
      <c r="D254" s="190" t="s">
        <v>397</v>
      </c>
      <c r="E254" s="191" t="s">
        <v>398</v>
      </c>
      <c r="F254" s="192" t="s">
        <v>399</v>
      </c>
      <c r="G254" s="193" t="s">
        <v>129</v>
      </c>
      <c r="H254" s="194">
        <v>11.7</v>
      </c>
      <c r="I254" s="195"/>
      <c r="J254" s="196">
        <f>ROUND(I254*H254,2)</f>
        <v>0</v>
      </c>
      <c r="K254" s="192" t="s">
        <v>130</v>
      </c>
      <c r="L254" s="197"/>
      <c r="M254" s="198" t="s">
        <v>5</v>
      </c>
      <c r="N254" s="199" t="s">
        <v>39</v>
      </c>
      <c r="O254" s="38"/>
      <c r="P254" s="175">
        <f>O254*H254</f>
        <v>0</v>
      </c>
      <c r="Q254" s="175">
        <v>0.18</v>
      </c>
      <c r="R254" s="175">
        <f>Q254*H254</f>
        <v>2.1059999999999999</v>
      </c>
      <c r="S254" s="175">
        <v>0</v>
      </c>
      <c r="T254" s="176">
        <f>S254*H254</f>
        <v>0</v>
      </c>
      <c r="AR254" s="21" t="s">
        <v>177</v>
      </c>
      <c r="AT254" s="21" t="s">
        <v>397</v>
      </c>
      <c r="AU254" s="21" t="s">
        <v>78</v>
      </c>
      <c r="AY254" s="21" t="s">
        <v>124</v>
      </c>
      <c r="BE254" s="177">
        <f>IF(N254="základní",J254,0)</f>
        <v>0</v>
      </c>
      <c r="BF254" s="177">
        <f>IF(N254="snížená",J254,0)</f>
        <v>0</v>
      </c>
      <c r="BG254" s="177">
        <f>IF(N254="zákl. přenesená",J254,0)</f>
        <v>0</v>
      </c>
      <c r="BH254" s="177">
        <f>IF(N254="sníž. přenesená",J254,0)</f>
        <v>0</v>
      </c>
      <c r="BI254" s="177">
        <f>IF(N254="nulová",J254,0)</f>
        <v>0</v>
      </c>
      <c r="BJ254" s="21" t="s">
        <v>76</v>
      </c>
      <c r="BK254" s="177">
        <f>ROUND(I254*H254,2)</f>
        <v>0</v>
      </c>
      <c r="BL254" s="21" t="s">
        <v>131</v>
      </c>
      <c r="BM254" s="21" t="s">
        <v>400</v>
      </c>
    </row>
    <row r="255" spans="2:65" s="10" customFormat="1" ht="29.85" customHeight="1">
      <c r="B255" s="152"/>
      <c r="D255" s="153" t="s">
        <v>67</v>
      </c>
      <c r="E255" s="163" t="s">
        <v>163</v>
      </c>
      <c r="F255" s="163" t="s">
        <v>401</v>
      </c>
      <c r="I255" s="155"/>
      <c r="J255" s="164">
        <f>BK255</f>
        <v>0</v>
      </c>
      <c r="L255" s="152"/>
      <c r="M255" s="157"/>
      <c r="N255" s="158"/>
      <c r="O255" s="158"/>
      <c r="P255" s="159">
        <f>SUM(P256:P265)</f>
        <v>0</v>
      </c>
      <c r="Q255" s="158"/>
      <c r="R255" s="159">
        <f>SUM(R256:R265)</f>
        <v>23.254912800000003</v>
      </c>
      <c r="S255" s="158"/>
      <c r="T255" s="160">
        <f>SUM(T256:T265)</f>
        <v>21.859200000000001</v>
      </c>
      <c r="AR255" s="153" t="s">
        <v>76</v>
      </c>
      <c r="AT255" s="161" t="s">
        <v>67</v>
      </c>
      <c r="AU255" s="161" t="s">
        <v>76</v>
      </c>
      <c r="AY255" s="153" t="s">
        <v>124</v>
      </c>
      <c r="BK255" s="162">
        <f>SUM(BK256:BK265)</f>
        <v>0</v>
      </c>
    </row>
    <row r="256" spans="2:65" s="1" customFormat="1" ht="25.5" customHeight="1">
      <c r="B256" s="165"/>
      <c r="C256" s="166" t="s">
        <v>402</v>
      </c>
      <c r="D256" s="166" t="s">
        <v>126</v>
      </c>
      <c r="E256" s="167" t="s">
        <v>403</v>
      </c>
      <c r="F256" s="168" t="s">
        <v>404</v>
      </c>
      <c r="G256" s="169" t="s">
        <v>129</v>
      </c>
      <c r="H256" s="170">
        <v>1604.04</v>
      </c>
      <c r="I256" s="171"/>
      <c r="J256" s="172">
        <f>ROUND(I256*H256,2)</f>
        <v>0</v>
      </c>
      <c r="K256" s="168" t="s">
        <v>130</v>
      </c>
      <c r="L256" s="37"/>
      <c r="M256" s="173" t="s">
        <v>5</v>
      </c>
      <c r="N256" s="174" t="s">
        <v>39</v>
      </c>
      <c r="O256" s="38"/>
      <c r="P256" s="175">
        <f>O256*H256</f>
        <v>0</v>
      </c>
      <c r="Q256" s="175">
        <v>5.1999999999999995E-4</v>
      </c>
      <c r="R256" s="175">
        <f>Q256*H256</f>
        <v>0.83410079999999986</v>
      </c>
      <c r="S256" s="175">
        <v>0</v>
      </c>
      <c r="T256" s="176">
        <f>S256*H256</f>
        <v>0</v>
      </c>
      <c r="AR256" s="21" t="s">
        <v>131</v>
      </c>
      <c r="AT256" s="21" t="s">
        <v>126</v>
      </c>
      <c r="AU256" s="21" t="s">
        <v>78</v>
      </c>
      <c r="AY256" s="21" t="s">
        <v>124</v>
      </c>
      <c r="BE256" s="177">
        <f>IF(N256="základní",J256,0)</f>
        <v>0</v>
      </c>
      <c r="BF256" s="177">
        <f>IF(N256="snížená",J256,0)</f>
        <v>0</v>
      </c>
      <c r="BG256" s="177">
        <f>IF(N256="zákl. přenesená",J256,0)</f>
        <v>0</v>
      </c>
      <c r="BH256" s="177">
        <f>IF(N256="sníž. přenesená",J256,0)</f>
        <v>0</v>
      </c>
      <c r="BI256" s="177">
        <f>IF(N256="nulová",J256,0)</f>
        <v>0</v>
      </c>
      <c r="BJ256" s="21" t="s">
        <v>76</v>
      </c>
      <c r="BK256" s="177">
        <f>ROUND(I256*H256,2)</f>
        <v>0</v>
      </c>
      <c r="BL256" s="21" t="s">
        <v>131</v>
      </c>
      <c r="BM256" s="21" t="s">
        <v>405</v>
      </c>
    </row>
    <row r="257" spans="2:65" s="1" customFormat="1" ht="40.5">
      <c r="B257" s="37"/>
      <c r="D257" s="178" t="s">
        <v>135</v>
      </c>
      <c r="F257" s="179" t="s">
        <v>406</v>
      </c>
      <c r="I257" s="180"/>
      <c r="L257" s="37"/>
      <c r="M257" s="181"/>
      <c r="N257" s="38"/>
      <c r="O257" s="38"/>
      <c r="P257" s="38"/>
      <c r="Q257" s="38"/>
      <c r="R257" s="38"/>
      <c r="S257" s="38"/>
      <c r="T257" s="66"/>
      <c r="AT257" s="21" t="s">
        <v>135</v>
      </c>
      <c r="AU257" s="21" t="s">
        <v>78</v>
      </c>
    </row>
    <row r="258" spans="2:65" s="11" customFormat="1" ht="13.5">
      <c r="B258" s="182"/>
      <c r="D258" s="178" t="s">
        <v>137</v>
      </c>
      <c r="E258" s="183" t="s">
        <v>5</v>
      </c>
      <c r="F258" s="184" t="s">
        <v>407</v>
      </c>
      <c r="H258" s="185">
        <v>1604.04</v>
      </c>
      <c r="I258" s="186"/>
      <c r="L258" s="182"/>
      <c r="M258" s="187"/>
      <c r="N258" s="188"/>
      <c r="O258" s="188"/>
      <c r="P258" s="188"/>
      <c r="Q258" s="188"/>
      <c r="R258" s="188"/>
      <c r="S258" s="188"/>
      <c r="T258" s="189"/>
      <c r="AT258" s="183" t="s">
        <v>137</v>
      </c>
      <c r="AU258" s="183" t="s">
        <v>78</v>
      </c>
      <c r="AV258" s="11" t="s">
        <v>78</v>
      </c>
      <c r="AW258" s="11" t="s">
        <v>32</v>
      </c>
      <c r="AX258" s="11" t="s">
        <v>76</v>
      </c>
      <c r="AY258" s="183" t="s">
        <v>124</v>
      </c>
    </row>
    <row r="259" spans="2:65" s="1" customFormat="1" ht="38.25" customHeight="1">
      <c r="B259" s="165"/>
      <c r="C259" s="166" t="s">
        <v>408</v>
      </c>
      <c r="D259" s="166" t="s">
        <v>126</v>
      </c>
      <c r="E259" s="167" t="s">
        <v>409</v>
      </c>
      <c r="F259" s="168" t="s">
        <v>410</v>
      </c>
      <c r="G259" s="169" t="s">
        <v>129</v>
      </c>
      <c r="H259" s="170">
        <v>158.4</v>
      </c>
      <c r="I259" s="171"/>
      <c r="J259" s="172">
        <f>ROUND(I259*H259,2)</f>
        <v>0</v>
      </c>
      <c r="K259" s="168" t="s">
        <v>5</v>
      </c>
      <c r="L259" s="37"/>
      <c r="M259" s="173" t="s">
        <v>5</v>
      </c>
      <c r="N259" s="174" t="s">
        <v>39</v>
      </c>
      <c r="O259" s="38"/>
      <c r="P259" s="175">
        <f>O259*H259</f>
        <v>0</v>
      </c>
      <c r="Q259" s="175">
        <v>0.13050999999999999</v>
      </c>
      <c r="R259" s="175">
        <f>Q259*H259</f>
        <v>20.672784</v>
      </c>
      <c r="S259" s="175">
        <v>0.13800000000000001</v>
      </c>
      <c r="T259" s="176">
        <f>S259*H259</f>
        <v>21.859200000000001</v>
      </c>
      <c r="AR259" s="21" t="s">
        <v>131</v>
      </c>
      <c r="AT259" s="21" t="s">
        <v>126</v>
      </c>
      <c r="AU259" s="21" t="s">
        <v>78</v>
      </c>
      <c r="AY259" s="21" t="s">
        <v>124</v>
      </c>
      <c r="BE259" s="177">
        <f>IF(N259="základní",J259,0)</f>
        <v>0</v>
      </c>
      <c r="BF259" s="177">
        <f>IF(N259="snížená",J259,0)</f>
        <v>0</v>
      </c>
      <c r="BG259" s="177">
        <f>IF(N259="zákl. přenesená",J259,0)</f>
        <v>0</v>
      </c>
      <c r="BH259" s="177">
        <f>IF(N259="sníž. přenesená",J259,0)</f>
        <v>0</v>
      </c>
      <c r="BI259" s="177">
        <f>IF(N259="nulová",J259,0)</f>
        <v>0</v>
      </c>
      <c r="BJ259" s="21" t="s">
        <v>76</v>
      </c>
      <c r="BK259" s="177">
        <f>ROUND(I259*H259,2)</f>
        <v>0</v>
      </c>
      <c r="BL259" s="21" t="s">
        <v>131</v>
      </c>
      <c r="BM259" s="21" t="s">
        <v>411</v>
      </c>
    </row>
    <row r="260" spans="2:65" s="1" customFormat="1" ht="94.5">
      <c r="B260" s="37"/>
      <c r="D260" s="178" t="s">
        <v>133</v>
      </c>
      <c r="F260" s="179" t="s">
        <v>412</v>
      </c>
      <c r="I260" s="180"/>
      <c r="L260" s="37"/>
      <c r="M260" s="181"/>
      <c r="N260" s="38"/>
      <c r="O260" s="38"/>
      <c r="P260" s="38"/>
      <c r="Q260" s="38"/>
      <c r="R260" s="38"/>
      <c r="S260" s="38"/>
      <c r="T260" s="66"/>
      <c r="AT260" s="21" t="s">
        <v>133</v>
      </c>
      <c r="AU260" s="21" t="s">
        <v>78</v>
      </c>
    </row>
    <row r="261" spans="2:65" s="1" customFormat="1" ht="175.5">
      <c r="B261" s="37"/>
      <c r="D261" s="178" t="s">
        <v>135</v>
      </c>
      <c r="F261" s="179" t="s">
        <v>413</v>
      </c>
      <c r="I261" s="180"/>
      <c r="L261" s="37"/>
      <c r="M261" s="181"/>
      <c r="N261" s="38"/>
      <c r="O261" s="38"/>
      <c r="P261" s="38"/>
      <c r="Q261" s="38"/>
      <c r="R261" s="38"/>
      <c r="S261" s="38"/>
      <c r="T261" s="66"/>
      <c r="AT261" s="21" t="s">
        <v>135</v>
      </c>
      <c r="AU261" s="21" t="s">
        <v>78</v>
      </c>
    </row>
    <row r="262" spans="2:65" s="11" customFormat="1" ht="13.5">
      <c r="B262" s="182"/>
      <c r="D262" s="178" t="s">
        <v>137</v>
      </c>
      <c r="E262" s="183" t="s">
        <v>5</v>
      </c>
      <c r="F262" s="184" t="s">
        <v>414</v>
      </c>
      <c r="H262" s="185">
        <v>158.4</v>
      </c>
      <c r="I262" s="186"/>
      <c r="L262" s="182"/>
      <c r="M262" s="187"/>
      <c r="N262" s="188"/>
      <c r="O262" s="188"/>
      <c r="P262" s="188"/>
      <c r="Q262" s="188"/>
      <c r="R262" s="188"/>
      <c r="S262" s="188"/>
      <c r="T262" s="189"/>
      <c r="AT262" s="183" t="s">
        <v>137</v>
      </c>
      <c r="AU262" s="183" t="s">
        <v>78</v>
      </c>
      <c r="AV262" s="11" t="s">
        <v>78</v>
      </c>
      <c r="AW262" s="11" t="s">
        <v>32</v>
      </c>
      <c r="AX262" s="11" t="s">
        <v>76</v>
      </c>
      <c r="AY262" s="183" t="s">
        <v>124</v>
      </c>
    </row>
    <row r="263" spans="2:65" s="1" customFormat="1" ht="25.5" customHeight="1">
      <c r="B263" s="165"/>
      <c r="C263" s="166" t="s">
        <v>415</v>
      </c>
      <c r="D263" s="166" t="s">
        <v>126</v>
      </c>
      <c r="E263" s="167" t="s">
        <v>416</v>
      </c>
      <c r="F263" s="168" t="s">
        <v>417</v>
      </c>
      <c r="G263" s="169" t="s">
        <v>129</v>
      </c>
      <c r="H263" s="170">
        <v>1574.8</v>
      </c>
      <c r="I263" s="171"/>
      <c r="J263" s="172">
        <f>ROUND(I263*H263,2)</f>
        <v>0</v>
      </c>
      <c r="K263" s="168" t="s">
        <v>5</v>
      </c>
      <c r="L263" s="37"/>
      <c r="M263" s="173" t="s">
        <v>5</v>
      </c>
      <c r="N263" s="174" t="s">
        <v>39</v>
      </c>
      <c r="O263" s="38"/>
      <c r="P263" s="175">
        <f>O263*H263</f>
        <v>0</v>
      </c>
      <c r="Q263" s="175">
        <v>1.1100000000000001E-3</v>
      </c>
      <c r="R263" s="175">
        <f>Q263*H263</f>
        <v>1.7480280000000001</v>
      </c>
      <c r="S263" s="175">
        <v>0</v>
      </c>
      <c r="T263" s="176">
        <f>S263*H263</f>
        <v>0</v>
      </c>
      <c r="AR263" s="21" t="s">
        <v>131</v>
      </c>
      <c r="AT263" s="21" t="s">
        <v>126</v>
      </c>
      <c r="AU263" s="21" t="s">
        <v>78</v>
      </c>
      <c r="AY263" s="21" t="s">
        <v>124</v>
      </c>
      <c r="BE263" s="177">
        <f>IF(N263="základní",J263,0)</f>
        <v>0</v>
      </c>
      <c r="BF263" s="177">
        <f>IF(N263="snížená",J263,0)</f>
        <v>0</v>
      </c>
      <c r="BG263" s="177">
        <f>IF(N263="zákl. přenesená",J263,0)</f>
        <v>0</v>
      </c>
      <c r="BH263" s="177">
        <f>IF(N263="sníž. přenesená",J263,0)</f>
        <v>0</v>
      </c>
      <c r="BI263" s="177">
        <f>IF(N263="nulová",J263,0)</f>
        <v>0</v>
      </c>
      <c r="BJ263" s="21" t="s">
        <v>76</v>
      </c>
      <c r="BK263" s="177">
        <f>ROUND(I263*H263,2)</f>
        <v>0</v>
      </c>
      <c r="BL263" s="21" t="s">
        <v>131</v>
      </c>
      <c r="BM263" s="21" t="s">
        <v>418</v>
      </c>
    </row>
    <row r="264" spans="2:65" s="1" customFormat="1" ht="121.5">
      <c r="B264" s="37"/>
      <c r="D264" s="178" t="s">
        <v>135</v>
      </c>
      <c r="F264" s="179" t="s">
        <v>419</v>
      </c>
      <c r="I264" s="180"/>
      <c r="L264" s="37"/>
      <c r="M264" s="181"/>
      <c r="N264" s="38"/>
      <c r="O264" s="38"/>
      <c r="P264" s="38"/>
      <c r="Q264" s="38"/>
      <c r="R264" s="38"/>
      <c r="S264" s="38"/>
      <c r="T264" s="66"/>
      <c r="AT264" s="21" t="s">
        <v>135</v>
      </c>
      <c r="AU264" s="21" t="s">
        <v>78</v>
      </c>
    </row>
    <row r="265" spans="2:65" s="11" customFormat="1" ht="13.5">
      <c r="B265" s="182"/>
      <c r="D265" s="178" t="s">
        <v>137</v>
      </c>
      <c r="E265" s="183" t="s">
        <v>5</v>
      </c>
      <c r="F265" s="184" t="s">
        <v>420</v>
      </c>
      <c r="H265" s="185">
        <v>1574.8</v>
      </c>
      <c r="I265" s="186"/>
      <c r="L265" s="182"/>
      <c r="M265" s="187"/>
      <c r="N265" s="188"/>
      <c r="O265" s="188"/>
      <c r="P265" s="188"/>
      <c r="Q265" s="188"/>
      <c r="R265" s="188"/>
      <c r="S265" s="188"/>
      <c r="T265" s="189"/>
      <c r="AT265" s="183" t="s">
        <v>137</v>
      </c>
      <c r="AU265" s="183" t="s">
        <v>78</v>
      </c>
      <c r="AV265" s="11" t="s">
        <v>78</v>
      </c>
      <c r="AW265" s="11" t="s">
        <v>32</v>
      </c>
      <c r="AX265" s="11" t="s">
        <v>76</v>
      </c>
      <c r="AY265" s="183" t="s">
        <v>124</v>
      </c>
    </row>
    <row r="266" spans="2:65" s="10" customFormat="1" ht="29.85" customHeight="1">
      <c r="B266" s="152"/>
      <c r="D266" s="153" t="s">
        <v>67</v>
      </c>
      <c r="E266" s="163" t="s">
        <v>181</v>
      </c>
      <c r="F266" s="163" t="s">
        <v>421</v>
      </c>
      <c r="I266" s="155"/>
      <c r="J266" s="164">
        <f>BK266</f>
        <v>0</v>
      </c>
      <c r="L266" s="152"/>
      <c r="M266" s="157"/>
      <c r="N266" s="158"/>
      <c r="O266" s="158"/>
      <c r="P266" s="159">
        <f>SUM(P267:P384)</f>
        <v>0</v>
      </c>
      <c r="Q266" s="158"/>
      <c r="R266" s="159">
        <f>SUM(R267:R384)</f>
        <v>141.10807194</v>
      </c>
      <c r="S266" s="158"/>
      <c r="T266" s="160">
        <f>SUM(T267:T384)</f>
        <v>366.42964000000001</v>
      </c>
      <c r="AR266" s="153" t="s">
        <v>76</v>
      </c>
      <c r="AT266" s="161" t="s">
        <v>67</v>
      </c>
      <c r="AU266" s="161" t="s">
        <v>76</v>
      </c>
      <c r="AY266" s="153" t="s">
        <v>124</v>
      </c>
      <c r="BK266" s="162">
        <f>SUM(BK267:BK384)</f>
        <v>0</v>
      </c>
    </row>
    <row r="267" spans="2:65" s="1" customFormat="1" ht="16.5" customHeight="1">
      <c r="B267" s="165"/>
      <c r="C267" s="166" t="s">
        <v>422</v>
      </c>
      <c r="D267" s="166" t="s">
        <v>126</v>
      </c>
      <c r="E267" s="167" t="s">
        <v>423</v>
      </c>
      <c r="F267" s="168" t="s">
        <v>424</v>
      </c>
      <c r="G267" s="169" t="s">
        <v>158</v>
      </c>
      <c r="H267" s="170">
        <v>132</v>
      </c>
      <c r="I267" s="171"/>
      <c r="J267" s="172">
        <f>ROUND(I267*H267,2)</f>
        <v>0</v>
      </c>
      <c r="K267" s="168" t="s">
        <v>130</v>
      </c>
      <c r="L267" s="37"/>
      <c r="M267" s="173" t="s">
        <v>5</v>
      </c>
      <c r="N267" s="174" t="s">
        <v>39</v>
      </c>
      <c r="O267" s="38"/>
      <c r="P267" s="175">
        <f>O267*H267</f>
        <v>0</v>
      </c>
      <c r="Q267" s="175">
        <v>1.17E-3</v>
      </c>
      <c r="R267" s="175">
        <f>Q267*H267</f>
        <v>0.15443999999999999</v>
      </c>
      <c r="S267" s="175">
        <v>0</v>
      </c>
      <c r="T267" s="176">
        <f>S267*H267</f>
        <v>0</v>
      </c>
      <c r="AR267" s="21" t="s">
        <v>131</v>
      </c>
      <c r="AT267" s="21" t="s">
        <v>126</v>
      </c>
      <c r="AU267" s="21" t="s">
        <v>78</v>
      </c>
      <c r="AY267" s="21" t="s">
        <v>124</v>
      </c>
      <c r="BE267" s="177">
        <f>IF(N267="základní",J267,0)</f>
        <v>0</v>
      </c>
      <c r="BF267" s="177">
        <f>IF(N267="snížená",J267,0)</f>
        <v>0</v>
      </c>
      <c r="BG267" s="177">
        <f>IF(N267="zákl. přenesená",J267,0)</f>
        <v>0</v>
      </c>
      <c r="BH267" s="177">
        <f>IF(N267="sníž. přenesená",J267,0)</f>
        <v>0</v>
      </c>
      <c r="BI267" s="177">
        <f>IF(N267="nulová",J267,0)</f>
        <v>0</v>
      </c>
      <c r="BJ267" s="21" t="s">
        <v>76</v>
      </c>
      <c r="BK267" s="177">
        <f>ROUND(I267*H267,2)</f>
        <v>0</v>
      </c>
      <c r="BL267" s="21" t="s">
        <v>131</v>
      </c>
      <c r="BM267" s="21" t="s">
        <v>425</v>
      </c>
    </row>
    <row r="268" spans="2:65" s="1" customFormat="1" ht="121.5">
      <c r="B268" s="37"/>
      <c r="D268" s="178" t="s">
        <v>133</v>
      </c>
      <c r="F268" s="179" t="s">
        <v>426</v>
      </c>
      <c r="I268" s="180"/>
      <c r="L268" s="37"/>
      <c r="M268" s="181"/>
      <c r="N268" s="38"/>
      <c r="O268" s="38"/>
      <c r="P268" s="38"/>
      <c r="Q268" s="38"/>
      <c r="R268" s="38"/>
      <c r="S268" s="38"/>
      <c r="T268" s="66"/>
      <c r="AT268" s="21" t="s">
        <v>133</v>
      </c>
      <c r="AU268" s="21" t="s">
        <v>78</v>
      </c>
    </row>
    <row r="269" spans="2:65" s="1" customFormat="1" ht="67.5">
      <c r="B269" s="37"/>
      <c r="D269" s="178" t="s">
        <v>135</v>
      </c>
      <c r="F269" s="179" t="s">
        <v>427</v>
      </c>
      <c r="I269" s="180"/>
      <c r="L269" s="37"/>
      <c r="M269" s="181"/>
      <c r="N269" s="38"/>
      <c r="O269" s="38"/>
      <c r="P269" s="38"/>
      <c r="Q269" s="38"/>
      <c r="R269" s="38"/>
      <c r="S269" s="38"/>
      <c r="T269" s="66"/>
      <c r="AT269" s="21" t="s">
        <v>135</v>
      </c>
      <c r="AU269" s="21" t="s">
        <v>78</v>
      </c>
    </row>
    <row r="270" spans="2:65" s="11" customFormat="1" ht="13.5">
      <c r="B270" s="182"/>
      <c r="D270" s="178" t="s">
        <v>137</v>
      </c>
      <c r="E270" s="183" t="s">
        <v>5</v>
      </c>
      <c r="F270" s="184" t="s">
        <v>271</v>
      </c>
      <c r="H270" s="185">
        <v>132</v>
      </c>
      <c r="I270" s="186"/>
      <c r="L270" s="182"/>
      <c r="M270" s="187"/>
      <c r="N270" s="188"/>
      <c r="O270" s="188"/>
      <c r="P270" s="188"/>
      <c r="Q270" s="188"/>
      <c r="R270" s="188"/>
      <c r="S270" s="188"/>
      <c r="T270" s="189"/>
      <c r="AT270" s="183" t="s">
        <v>137</v>
      </c>
      <c r="AU270" s="183" t="s">
        <v>78</v>
      </c>
      <c r="AV270" s="11" t="s">
        <v>78</v>
      </c>
      <c r="AW270" s="11" t="s">
        <v>32</v>
      </c>
      <c r="AX270" s="11" t="s">
        <v>76</v>
      </c>
      <c r="AY270" s="183" t="s">
        <v>124</v>
      </c>
    </row>
    <row r="271" spans="2:65" s="1" customFormat="1" ht="16.5" customHeight="1">
      <c r="B271" s="165"/>
      <c r="C271" s="166" t="s">
        <v>428</v>
      </c>
      <c r="D271" s="166" t="s">
        <v>126</v>
      </c>
      <c r="E271" s="167" t="s">
        <v>429</v>
      </c>
      <c r="F271" s="168" t="s">
        <v>430</v>
      </c>
      <c r="G271" s="169" t="s">
        <v>158</v>
      </c>
      <c r="H271" s="170">
        <v>132</v>
      </c>
      <c r="I271" s="171"/>
      <c r="J271" s="172">
        <f>ROUND(I271*H271,2)</f>
        <v>0</v>
      </c>
      <c r="K271" s="168" t="s">
        <v>130</v>
      </c>
      <c r="L271" s="37"/>
      <c r="M271" s="173" t="s">
        <v>5</v>
      </c>
      <c r="N271" s="174" t="s">
        <v>39</v>
      </c>
      <c r="O271" s="38"/>
      <c r="P271" s="175">
        <f>O271*H271</f>
        <v>0</v>
      </c>
      <c r="Q271" s="175">
        <v>6.6E-4</v>
      </c>
      <c r="R271" s="175">
        <f>Q271*H271</f>
        <v>8.7120000000000003E-2</v>
      </c>
      <c r="S271" s="175">
        <v>0</v>
      </c>
      <c r="T271" s="176">
        <f>S271*H271</f>
        <v>0</v>
      </c>
      <c r="AR271" s="21" t="s">
        <v>131</v>
      </c>
      <c r="AT271" s="21" t="s">
        <v>126</v>
      </c>
      <c r="AU271" s="21" t="s">
        <v>78</v>
      </c>
      <c r="AY271" s="21" t="s">
        <v>124</v>
      </c>
      <c r="BE271" s="177">
        <f>IF(N271="základní",J271,0)</f>
        <v>0</v>
      </c>
      <c r="BF271" s="177">
        <f>IF(N271="snížená",J271,0)</f>
        <v>0</v>
      </c>
      <c r="BG271" s="177">
        <f>IF(N271="zákl. přenesená",J271,0)</f>
        <v>0</v>
      </c>
      <c r="BH271" s="177">
        <f>IF(N271="sníž. přenesená",J271,0)</f>
        <v>0</v>
      </c>
      <c r="BI271" s="177">
        <f>IF(N271="nulová",J271,0)</f>
        <v>0</v>
      </c>
      <c r="BJ271" s="21" t="s">
        <v>76</v>
      </c>
      <c r="BK271" s="177">
        <f>ROUND(I271*H271,2)</f>
        <v>0</v>
      </c>
      <c r="BL271" s="21" t="s">
        <v>131</v>
      </c>
      <c r="BM271" s="21" t="s">
        <v>431</v>
      </c>
    </row>
    <row r="272" spans="2:65" s="1" customFormat="1" ht="121.5">
      <c r="B272" s="37"/>
      <c r="D272" s="178" t="s">
        <v>133</v>
      </c>
      <c r="F272" s="179" t="s">
        <v>426</v>
      </c>
      <c r="I272" s="180"/>
      <c r="L272" s="37"/>
      <c r="M272" s="181"/>
      <c r="N272" s="38"/>
      <c r="O272" s="38"/>
      <c r="P272" s="38"/>
      <c r="Q272" s="38"/>
      <c r="R272" s="38"/>
      <c r="S272" s="38"/>
      <c r="T272" s="66"/>
      <c r="AT272" s="21" t="s">
        <v>133</v>
      </c>
      <c r="AU272" s="21" t="s">
        <v>78</v>
      </c>
    </row>
    <row r="273" spans="2:65" s="1" customFormat="1" ht="54">
      <c r="B273" s="37"/>
      <c r="D273" s="178" t="s">
        <v>135</v>
      </c>
      <c r="F273" s="179" t="s">
        <v>432</v>
      </c>
      <c r="I273" s="180"/>
      <c r="L273" s="37"/>
      <c r="M273" s="181"/>
      <c r="N273" s="38"/>
      <c r="O273" s="38"/>
      <c r="P273" s="38"/>
      <c r="Q273" s="38"/>
      <c r="R273" s="38"/>
      <c r="S273" s="38"/>
      <c r="T273" s="66"/>
      <c r="AT273" s="21" t="s">
        <v>135</v>
      </c>
      <c r="AU273" s="21" t="s">
        <v>78</v>
      </c>
    </row>
    <row r="274" spans="2:65" s="11" customFormat="1" ht="13.5">
      <c r="B274" s="182"/>
      <c r="D274" s="178" t="s">
        <v>137</v>
      </c>
      <c r="E274" s="183" t="s">
        <v>5</v>
      </c>
      <c r="F274" s="184" t="s">
        <v>271</v>
      </c>
      <c r="H274" s="185">
        <v>132</v>
      </c>
      <c r="I274" s="186"/>
      <c r="L274" s="182"/>
      <c r="M274" s="187"/>
      <c r="N274" s="188"/>
      <c r="O274" s="188"/>
      <c r="P274" s="188"/>
      <c r="Q274" s="188"/>
      <c r="R274" s="188"/>
      <c r="S274" s="188"/>
      <c r="T274" s="189"/>
      <c r="AT274" s="183" t="s">
        <v>137</v>
      </c>
      <c r="AU274" s="183" t="s">
        <v>78</v>
      </c>
      <c r="AV274" s="11" t="s">
        <v>78</v>
      </c>
      <c r="AW274" s="11" t="s">
        <v>32</v>
      </c>
      <c r="AX274" s="11" t="s">
        <v>76</v>
      </c>
      <c r="AY274" s="183" t="s">
        <v>124</v>
      </c>
    </row>
    <row r="275" spans="2:65" s="1" customFormat="1" ht="25.5" customHeight="1">
      <c r="B275" s="165"/>
      <c r="C275" s="166" t="s">
        <v>433</v>
      </c>
      <c r="D275" s="166" t="s">
        <v>126</v>
      </c>
      <c r="E275" s="167" t="s">
        <v>434</v>
      </c>
      <c r="F275" s="168" t="s">
        <v>435</v>
      </c>
      <c r="G275" s="169" t="s">
        <v>158</v>
      </c>
      <c r="H275" s="170">
        <v>75</v>
      </c>
      <c r="I275" s="171"/>
      <c r="J275" s="172">
        <f>ROUND(I275*H275,2)</f>
        <v>0</v>
      </c>
      <c r="K275" s="168" t="s">
        <v>130</v>
      </c>
      <c r="L275" s="37"/>
      <c r="M275" s="173" t="s">
        <v>5</v>
      </c>
      <c r="N275" s="174" t="s">
        <v>39</v>
      </c>
      <c r="O275" s="38"/>
      <c r="P275" s="175">
        <f>O275*H275</f>
        <v>0</v>
      </c>
      <c r="Q275" s="175">
        <v>1.1E-4</v>
      </c>
      <c r="R275" s="175">
        <f>Q275*H275</f>
        <v>8.2500000000000004E-3</v>
      </c>
      <c r="S275" s="175">
        <v>0</v>
      </c>
      <c r="T275" s="176">
        <f>S275*H275</f>
        <v>0</v>
      </c>
      <c r="AR275" s="21" t="s">
        <v>131</v>
      </c>
      <c r="AT275" s="21" t="s">
        <v>126</v>
      </c>
      <c r="AU275" s="21" t="s">
        <v>78</v>
      </c>
      <c r="AY275" s="21" t="s">
        <v>124</v>
      </c>
      <c r="BE275" s="177">
        <f>IF(N275="základní",J275,0)</f>
        <v>0</v>
      </c>
      <c r="BF275" s="177">
        <f>IF(N275="snížená",J275,0)</f>
        <v>0</v>
      </c>
      <c r="BG275" s="177">
        <f>IF(N275="zákl. přenesená",J275,0)</f>
        <v>0</v>
      </c>
      <c r="BH275" s="177">
        <f>IF(N275="sníž. přenesená",J275,0)</f>
        <v>0</v>
      </c>
      <c r="BI275" s="177">
        <f>IF(N275="nulová",J275,0)</f>
        <v>0</v>
      </c>
      <c r="BJ275" s="21" t="s">
        <v>76</v>
      </c>
      <c r="BK275" s="177">
        <f>ROUND(I275*H275,2)</f>
        <v>0</v>
      </c>
      <c r="BL275" s="21" t="s">
        <v>131</v>
      </c>
      <c r="BM275" s="21" t="s">
        <v>436</v>
      </c>
    </row>
    <row r="276" spans="2:65" s="1" customFormat="1" ht="108">
      <c r="B276" s="37"/>
      <c r="D276" s="178" t="s">
        <v>133</v>
      </c>
      <c r="F276" s="179" t="s">
        <v>437</v>
      </c>
      <c r="I276" s="180"/>
      <c r="L276" s="37"/>
      <c r="M276" s="181"/>
      <c r="N276" s="38"/>
      <c r="O276" s="38"/>
      <c r="P276" s="38"/>
      <c r="Q276" s="38"/>
      <c r="R276" s="38"/>
      <c r="S276" s="38"/>
      <c r="T276" s="66"/>
      <c r="AT276" s="21" t="s">
        <v>133</v>
      </c>
      <c r="AU276" s="21" t="s">
        <v>78</v>
      </c>
    </row>
    <row r="277" spans="2:65" s="11" customFormat="1" ht="13.5">
      <c r="B277" s="182"/>
      <c r="D277" s="178" t="s">
        <v>137</v>
      </c>
      <c r="E277" s="183" t="s">
        <v>5</v>
      </c>
      <c r="F277" s="184" t="s">
        <v>438</v>
      </c>
      <c r="H277" s="185">
        <v>75</v>
      </c>
      <c r="I277" s="186"/>
      <c r="L277" s="182"/>
      <c r="M277" s="187"/>
      <c r="N277" s="188"/>
      <c r="O277" s="188"/>
      <c r="P277" s="188"/>
      <c r="Q277" s="188"/>
      <c r="R277" s="188"/>
      <c r="S277" s="188"/>
      <c r="T277" s="189"/>
      <c r="AT277" s="183" t="s">
        <v>137</v>
      </c>
      <c r="AU277" s="183" t="s">
        <v>78</v>
      </c>
      <c r="AV277" s="11" t="s">
        <v>78</v>
      </c>
      <c r="AW277" s="11" t="s">
        <v>32</v>
      </c>
      <c r="AX277" s="11" t="s">
        <v>76</v>
      </c>
      <c r="AY277" s="183" t="s">
        <v>124</v>
      </c>
    </row>
    <row r="278" spans="2:65" s="1" customFormat="1" ht="38.25" customHeight="1">
      <c r="B278" s="165"/>
      <c r="C278" s="166" t="s">
        <v>439</v>
      </c>
      <c r="D278" s="166" t="s">
        <v>126</v>
      </c>
      <c r="E278" s="167" t="s">
        <v>440</v>
      </c>
      <c r="F278" s="168" t="s">
        <v>441</v>
      </c>
      <c r="G278" s="169" t="s">
        <v>158</v>
      </c>
      <c r="H278" s="170">
        <v>247.93</v>
      </c>
      <c r="I278" s="171"/>
      <c r="J278" s="172">
        <f>ROUND(I278*H278,2)</f>
        <v>0</v>
      </c>
      <c r="K278" s="168" t="s">
        <v>130</v>
      </c>
      <c r="L278" s="37"/>
      <c r="M278" s="173" t="s">
        <v>5</v>
      </c>
      <c r="N278" s="174" t="s">
        <v>39</v>
      </c>
      <c r="O278" s="38"/>
      <c r="P278" s="175">
        <f>O278*H278</f>
        <v>0</v>
      </c>
      <c r="Q278" s="175">
        <v>8.8000000000000003E-4</v>
      </c>
      <c r="R278" s="175">
        <f>Q278*H278</f>
        <v>0.21817840000000002</v>
      </c>
      <c r="S278" s="175">
        <v>0</v>
      </c>
      <c r="T278" s="176">
        <f>S278*H278</f>
        <v>0</v>
      </c>
      <c r="AR278" s="21" t="s">
        <v>131</v>
      </c>
      <c r="AT278" s="21" t="s">
        <v>126</v>
      </c>
      <c r="AU278" s="21" t="s">
        <v>78</v>
      </c>
      <c r="AY278" s="21" t="s">
        <v>124</v>
      </c>
      <c r="BE278" s="177">
        <f>IF(N278="základní",J278,0)</f>
        <v>0</v>
      </c>
      <c r="BF278" s="177">
        <f>IF(N278="snížená",J278,0)</f>
        <v>0</v>
      </c>
      <c r="BG278" s="177">
        <f>IF(N278="zákl. přenesená",J278,0)</f>
        <v>0</v>
      </c>
      <c r="BH278" s="177">
        <f>IF(N278="sníž. přenesená",J278,0)</f>
        <v>0</v>
      </c>
      <c r="BI278" s="177">
        <f>IF(N278="nulová",J278,0)</f>
        <v>0</v>
      </c>
      <c r="BJ278" s="21" t="s">
        <v>76</v>
      </c>
      <c r="BK278" s="177">
        <f>ROUND(I278*H278,2)</f>
        <v>0</v>
      </c>
      <c r="BL278" s="21" t="s">
        <v>131</v>
      </c>
      <c r="BM278" s="21" t="s">
        <v>442</v>
      </c>
    </row>
    <row r="279" spans="2:65" s="1" customFormat="1" ht="40.5">
      <c r="B279" s="37"/>
      <c r="D279" s="178" t="s">
        <v>133</v>
      </c>
      <c r="F279" s="179" t="s">
        <v>443</v>
      </c>
      <c r="I279" s="180"/>
      <c r="L279" s="37"/>
      <c r="M279" s="181"/>
      <c r="N279" s="38"/>
      <c r="O279" s="38"/>
      <c r="P279" s="38"/>
      <c r="Q279" s="38"/>
      <c r="R279" s="38"/>
      <c r="S279" s="38"/>
      <c r="T279" s="66"/>
      <c r="AT279" s="21" t="s">
        <v>133</v>
      </c>
      <c r="AU279" s="21" t="s">
        <v>78</v>
      </c>
    </row>
    <row r="280" spans="2:65" s="1" customFormat="1" ht="27">
      <c r="B280" s="37"/>
      <c r="D280" s="178" t="s">
        <v>135</v>
      </c>
      <c r="F280" s="179" t="s">
        <v>444</v>
      </c>
      <c r="I280" s="180"/>
      <c r="L280" s="37"/>
      <c r="M280" s="181"/>
      <c r="N280" s="38"/>
      <c r="O280" s="38"/>
      <c r="P280" s="38"/>
      <c r="Q280" s="38"/>
      <c r="R280" s="38"/>
      <c r="S280" s="38"/>
      <c r="T280" s="66"/>
      <c r="AT280" s="21" t="s">
        <v>135</v>
      </c>
      <c r="AU280" s="21" t="s">
        <v>78</v>
      </c>
    </row>
    <row r="281" spans="2:65" s="11" customFormat="1" ht="13.5">
      <c r="B281" s="182"/>
      <c r="D281" s="178" t="s">
        <v>137</v>
      </c>
      <c r="E281" s="183" t="s">
        <v>5</v>
      </c>
      <c r="F281" s="184" t="s">
        <v>445</v>
      </c>
      <c r="H281" s="185">
        <v>247.93</v>
      </c>
      <c r="I281" s="186"/>
      <c r="L281" s="182"/>
      <c r="M281" s="187"/>
      <c r="N281" s="188"/>
      <c r="O281" s="188"/>
      <c r="P281" s="188"/>
      <c r="Q281" s="188"/>
      <c r="R281" s="188"/>
      <c r="S281" s="188"/>
      <c r="T281" s="189"/>
      <c r="AT281" s="183" t="s">
        <v>137</v>
      </c>
      <c r="AU281" s="183" t="s">
        <v>78</v>
      </c>
      <c r="AV281" s="11" t="s">
        <v>78</v>
      </c>
      <c r="AW281" s="11" t="s">
        <v>32</v>
      </c>
      <c r="AX281" s="11" t="s">
        <v>76</v>
      </c>
      <c r="AY281" s="183" t="s">
        <v>124</v>
      </c>
    </row>
    <row r="282" spans="2:65" s="1" customFormat="1" ht="25.5" customHeight="1">
      <c r="B282" s="165"/>
      <c r="C282" s="166" t="s">
        <v>446</v>
      </c>
      <c r="D282" s="166" t="s">
        <v>126</v>
      </c>
      <c r="E282" s="167" t="s">
        <v>447</v>
      </c>
      <c r="F282" s="168" t="s">
        <v>448</v>
      </c>
      <c r="G282" s="169" t="s">
        <v>158</v>
      </c>
      <c r="H282" s="170">
        <v>23</v>
      </c>
      <c r="I282" s="171"/>
      <c r="J282" s="172">
        <f>ROUND(I282*H282,2)</f>
        <v>0</v>
      </c>
      <c r="K282" s="168" t="s">
        <v>130</v>
      </c>
      <c r="L282" s="37"/>
      <c r="M282" s="173" t="s">
        <v>5</v>
      </c>
      <c r="N282" s="174" t="s">
        <v>39</v>
      </c>
      <c r="O282" s="38"/>
      <c r="P282" s="175">
        <f>O282*H282</f>
        <v>0</v>
      </c>
      <c r="Q282" s="175">
        <v>2.0000000000000002E-5</v>
      </c>
      <c r="R282" s="175">
        <f>Q282*H282</f>
        <v>4.6000000000000001E-4</v>
      </c>
      <c r="S282" s="175">
        <v>0</v>
      </c>
      <c r="T282" s="176">
        <f>S282*H282</f>
        <v>0</v>
      </c>
      <c r="AR282" s="21" t="s">
        <v>131</v>
      </c>
      <c r="AT282" s="21" t="s">
        <v>126</v>
      </c>
      <c r="AU282" s="21" t="s">
        <v>78</v>
      </c>
      <c r="AY282" s="21" t="s">
        <v>124</v>
      </c>
      <c r="BE282" s="177">
        <f>IF(N282="základní",J282,0)</f>
        <v>0</v>
      </c>
      <c r="BF282" s="177">
        <f>IF(N282="snížená",J282,0)</f>
        <v>0</v>
      </c>
      <c r="BG282" s="177">
        <f>IF(N282="zákl. přenesená",J282,0)</f>
        <v>0</v>
      </c>
      <c r="BH282" s="177">
        <f>IF(N282="sníž. přenesená",J282,0)</f>
        <v>0</v>
      </c>
      <c r="BI282" s="177">
        <f>IF(N282="nulová",J282,0)</f>
        <v>0</v>
      </c>
      <c r="BJ282" s="21" t="s">
        <v>76</v>
      </c>
      <c r="BK282" s="177">
        <f>ROUND(I282*H282,2)</f>
        <v>0</v>
      </c>
      <c r="BL282" s="21" t="s">
        <v>131</v>
      </c>
      <c r="BM282" s="21" t="s">
        <v>449</v>
      </c>
    </row>
    <row r="283" spans="2:65" s="1" customFormat="1" ht="27">
      <c r="B283" s="37"/>
      <c r="D283" s="178" t="s">
        <v>133</v>
      </c>
      <c r="F283" s="179" t="s">
        <v>450</v>
      </c>
      <c r="I283" s="180"/>
      <c r="L283" s="37"/>
      <c r="M283" s="181"/>
      <c r="N283" s="38"/>
      <c r="O283" s="38"/>
      <c r="P283" s="38"/>
      <c r="Q283" s="38"/>
      <c r="R283" s="38"/>
      <c r="S283" s="38"/>
      <c r="T283" s="66"/>
      <c r="AT283" s="21" t="s">
        <v>133</v>
      </c>
      <c r="AU283" s="21" t="s">
        <v>78</v>
      </c>
    </row>
    <row r="284" spans="2:65" s="11" customFormat="1" ht="13.5">
      <c r="B284" s="182"/>
      <c r="D284" s="178" t="s">
        <v>137</v>
      </c>
      <c r="E284" s="183" t="s">
        <v>5</v>
      </c>
      <c r="F284" s="184" t="s">
        <v>451</v>
      </c>
      <c r="H284" s="185">
        <v>23</v>
      </c>
      <c r="I284" s="186"/>
      <c r="L284" s="182"/>
      <c r="M284" s="187"/>
      <c r="N284" s="188"/>
      <c r="O284" s="188"/>
      <c r="P284" s="188"/>
      <c r="Q284" s="188"/>
      <c r="R284" s="188"/>
      <c r="S284" s="188"/>
      <c r="T284" s="189"/>
      <c r="AT284" s="183" t="s">
        <v>137</v>
      </c>
      <c r="AU284" s="183" t="s">
        <v>78</v>
      </c>
      <c r="AV284" s="11" t="s">
        <v>78</v>
      </c>
      <c r="AW284" s="11" t="s">
        <v>32</v>
      </c>
      <c r="AX284" s="11" t="s">
        <v>76</v>
      </c>
      <c r="AY284" s="183" t="s">
        <v>124</v>
      </c>
    </row>
    <row r="285" spans="2:65" s="1" customFormat="1" ht="25.5" customHeight="1">
      <c r="B285" s="165"/>
      <c r="C285" s="166" t="s">
        <v>452</v>
      </c>
      <c r="D285" s="166" t="s">
        <v>126</v>
      </c>
      <c r="E285" s="167" t="s">
        <v>453</v>
      </c>
      <c r="F285" s="168" t="s">
        <v>454</v>
      </c>
      <c r="G285" s="169" t="s">
        <v>191</v>
      </c>
      <c r="H285" s="170">
        <v>12</v>
      </c>
      <c r="I285" s="171"/>
      <c r="J285" s="172">
        <f>ROUND(I285*H285,2)</f>
        <v>0</v>
      </c>
      <c r="K285" s="168" t="s">
        <v>130</v>
      </c>
      <c r="L285" s="37"/>
      <c r="M285" s="173" t="s">
        <v>5</v>
      </c>
      <c r="N285" s="174" t="s">
        <v>39</v>
      </c>
      <c r="O285" s="38"/>
      <c r="P285" s="175">
        <f>O285*H285</f>
        <v>0</v>
      </c>
      <c r="Q285" s="175">
        <v>1.8699999999999999E-3</v>
      </c>
      <c r="R285" s="175">
        <f>Q285*H285</f>
        <v>2.2439999999999998E-2</v>
      </c>
      <c r="S285" s="175">
        <v>0</v>
      </c>
      <c r="T285" s="176">
        <f>S285*H285</f>
        <v>0</v>
      </c>
      <c r="AR285" s="21" t="s">
        <v>131</v>
      </c>
      <c r="AT285" s="21" t="s">
        <v>126</v>
      </c>
      <c r="AU285" s="21" t="s">
        <v>78</v>
      </c>
      <c r="AY285" s="21" t="s">
        <v>124</v>
      </c>
      <c r="BE285" s="177">
        <f>IF(N285="základní",J285,0)</f>
        <v>0</v>
      </c>
      <c r="BF285" s="177">
        <f>IF(N285="snížená",J285,0)</f>
        <v>0</v>
      </c>
      <c r="BG285" s="177">
        <f>IF(N285="zákl. přenesená",J285,0)</f>
        <v>0</v>
      </c>
      <c r="BH285" s="177">
        <f>IF(N285="sníž. přenesená",J285,0)</f>
        <v>0</v>
      </c>
      <c r="BI285" s="177">
        <f>IF(N285="nulová",J285,0)</f>
        <v>0</v>
      </c>
      <c r="BJ285" s="21" t="s">
        <v>76</v>
      </c>
      <c r="BK285" s="177">
        <f>ROUND(I285*H285,2)</f>
        <v>0</v>
      </c>
      <c r="BL285" s="21" t="s">
        <v>131</v>
      </c>
      <c r="BM285" s="21" t="s">
        <v>455</v>
      </c>
    </row>
    <row r="286" spans="2:65" s="1" customFormat="1" ht="243">
      <c r="B286" s="37"/>
      <c r="D286" s="178" t="s">
        <v>133</v>
      </c>
      <c r="F286" s="179" t="s">
        <v>456</v>
      </c>
      <c r="I286" s="180"/>
      <c r="L286" s="37"/>
      <c r="M286" s="181"/>
      <c r="N286" s="38"/>
      <c r="O286" s="38"/>
      <c r="P286" s="38"/>
      <c r="Q286" s="38"/>
      <c r="R286" s="38"/>
      <c r="S286" s="38"/>
      <c r="T286" s="66"/>
      <c r="AT286" s="21" t="s">
        <v>133</v>
      </c>
      <c r="AU286" s="21" t="s">
        <v>78</v>
      </c>
    </row>
    <row r="287" spans="2:65" s="1" customFormat="1" ht="40.5">
      <c r="B287" s="37"/>
      <c r="D287" s="178" t="s">
        <v>135</v>
      </c>
      <c r="F287" s="179" t="s">
        <v>457</v>
      </c>
      <c r="I287" s="180"/>
      <c r="L287" s="37"/>
      <c r="M287" s="181"/>
      <c r="N287" s="38"/>
      <c r="O287" s="38"/>
      <c r="P287" s="38"/>
      <c r="Q287" s="38"/>
      <c r="R287" s="38"/>
      <c r="S287" s="38"/>
      <c r="T287" s="66"/>
      <c r="AT287" s="21" t="s">
        <v>135</v>
      </c>
      <c r="AU287" s="21" t="s">
        <v>78</v>
      </c>
    </row>
    <row r="288" spans="2:65" s="11" customFormat="1" ht="13.5">
      <c r="B288" s="182"/>
      <c r="D288" s="178" t="s">
        <v>137</v>
      </c>
      <c r="E288" s="183" t="s">
        <v>5</v>
      </c>
      <c r="F288" s="184" t="s">
        <v>203</v>
      </c>
      <c r="H288" s="185">
        <v>12</v>
      </c>
      <c r="I288" s="186"/>
      <c r="L288" s="182"/>
      <c r="M288" s="187"/>
      <c r="N288" s="188"/>
      <c r="O288" s="188"/>
      <c r="P288" s="188"/>
      <c r="Q288" s="188"/>
      <c r="R288" s="188"/>
      <c r="S288" s="188"/>
      <c r="T288" s="189"/>
      <c r="AT288" s="183" t="s">
        <v>137</v>
      </c>
      <c r="AU288" s="183" t="s">
        <v>78</v>
      </c>
      <c r="AV288" s="11" t="s">
        <v>78</v>
      </c>
      <c r="AW288" s="11" t="s">
        <v>32</v>
      </c>
      <c r="AX288" s="11" t="s">
        <v>76</v>
      </c>
      <c r="AY288" s="183" t="s">
        <v>124</v>
      </c>
    </row>
    <row r="289" spans="2:65" s="1" customFormat="1" ht="16.5" customHeight="1">
      <c r="B289" s="165"/>
      <c r="C289" s="166" t="s">
        <v>458</v>
      </c>
      <c r="D289" s="166" t="s">
        <v>126</v>
      </c>
      <c r="E289" s="167" t="s">
        <v>459</v>
      </c>
      <c r="F289" s="168" t="s">
        <v>460</v>
      </c>
      <c r="G289" s="169" t="s">
        <v>191</v>
      </c>
      <c r="H289" s="170">
        <v>6</v>
      </c>
      <c r="I289" s="171"/>
      <c r="J289" s="172">
        <f>ROUND(I289*H289,2)</f>
        <v>0</v>
      </c>
      <c r="K289" s="168" t="s">
        <v>130</v>
      </c>
      <c r="L289" s="37"/>
      <c r="M289" s="173" t="s">
        <v>5</v>
      </c>
      <c r="N289" s="174" t="s">
        <v>39</v>
      </c>
      <c r="O289" s="38"/>
      <c r="P289" s="175">
        <f>O289*H289</f>
        <v>0</v>
      </c>
      <c r="Q289" s="175">
        <v>9.4699999999999993E-3</v>
      </c>
      <c r="R289" s="175">
        <f>Q289*H289</f>
        <v>5.6819999999999996E-2</v>
      </c>
      <c r="S289" s="175">
        <v>0</v>
      </c>
      <c r="T289" s="176">
        <f>S289*H289</f>
        <v>0</v>
      </c>
      <c r="AR289" s="21" t="s">
        <v>131</v>
      </c>
      <c r="AT289" s="21" t="s">
        <v>126</v>
      </c>
      <c r="AU289" s="21" t="s">
        <v>78</v>
      </c>
      <c r="AY289" s="21" t="s">
        <v>124</v>
      </c>
      <c r="BE289" s="177">
        <f>IF(N289="základní",J289,0)</f>
        <v>0</v>
      </c>
      <c r="BF289" s="177">
        <f>IF(N289="snížená",J289,0)</f>
        <v>0</v>
      </c>
      <c r="BG289" s="177">
        <f>IF(N289="zákl. přenesená",J289,0)</f>
        <v>0</v>
      </c>
      <c r="BH289" s="177">
        <f>IF(N289="sníž. přenesená",J289,0)</f>
        <v>0</v>
      </c>
      <c r="BI289" s="177">
        <f>IF(N289="nulová",J289,0)</f>
        <v>0</v>
      </c>
      <c r="BJ289" s="21" t="s">
        <v>76</v>
      </c>
      <c r="BK289" s="177">
        <f>ROUND(I289*H289,2)</f>
        <v>0</v>
      </c>
      <c r="BL289" s="21" t="s">
        <v>131</v>
      </c>
      <c r="BM289" s="21" t="s">
        <v>461</v>
      </c>
    </row>
    <row r="290" spans="2:65" s="1" customFormat="1" ht="189">
      <c r="B290" s="37"/>
      <c r="D290" s="178" t="s">
        <v>133</v>
      </c>
      <c r="F290" s="179" t="s">
        <v>462</v>
      </c>
      <c r="I290" s="180"/>
      <c r="L290" s="37"/>
      <c r="M290" s="181"/>
      <c r="N290" s="38"/>
      <c r="O290" s="38"/>
      <c r="P290" s="38"/>
      <c r="Q290" s="38"/>
      <c r="R290" s="38"/>
      <c r="S290" s="38"/>
      <c r="T290" s="66"/>
      <c r="AT290" s="21" t="s">
        <v>133</v>
      </c>
      <c r="AU290" s="21" t="s">
        <v>78</v>
      </c>
    </row>
    <row r="291" spans="2:65" s="1" customFormat="1" ht="40.5">
      <c r="B291" s="37"/>
      <c r="D291" s="178" t="s">
        <v>135</v>
      </c>
      <c r="F291" s="179" t="s">
        <v>457</v>
      </c>
      <c r="I291" s="180"/>
      <c r="L291" s="37"/>
      <c r="M291" s="181"/>
      <c r="N291" s="38"/>
      <c r="O291" s="38"/>
      <c r="P291" s="38"/>
      <c r="Q291" s="38"/>
      <c r="R291" s="38"/>
      <c r="S291" s="38"/>
      <c r="T291" s="66"/>
      <c r="AT291" s="21" t="s">
        <v>135</v>
      </c>
      <c r="AU291" s="21" t="s">
        <v>78</v>
      </c>
    </row>
    <row r="292" spans="2:65" s="11" customFormat="1" ht="13.5">
      <c r="B292" s="182"/>
      <c r="D292" s="178" t="s">
        <v>137</v>
      </c>
      <c r="E292" s="183" t="s">
        <v>5</v>
      </c>
      <c r="F292" s="184" t="s">
        <v>163</v>
      </c>
      <c r="H292" s="185">
        <v>6</v>
      </c>
      <c r="I292" s="186"/>
      <c r="L292" s="182"/>
      <c r="M292" s="187"/>
      <c r="N292" s="188"/>
      <c r="O292" s="188"/>
      <c r="P292" s="188"/>
      <c r="Q292" s="188"/>
      <c r="R292" s="188"/>
      <c r="S292" s="188"/>
      <c r="T292" s="189"/>
      <c r="AT292" s="183" t="s">
        <v>137</v>
      </c>
      <c r="AU292" s="183" t="s">
        <v>78</v>
      </c>
      <c r="AV292" s="11" t="s">
        <v>78</v>
      </c>
      <c r="AW292" s="11" t="s">
        <v>32</v>
      </c>
      <c r="AX292" s="11" t="s">
        <v>76</v>
      </c>
      <c r="AY292" s="183" t="s">
        <v>124</v>
      </c>
    </row>
    <row r="293" spans="2:65" s="1" customFormat="1" ht="25.5" customHeight="1">
      <c r="B293" s="165"/>
      <c r="C293" s="166" t="s">
        <v>463</v>
      </c>
      <c r="D293" s="166" t="s">
        <v>126</v>
      </c>
      <c r="E293" s="167" t="s">
        <v>464</v>
      </c>
      <c r="F293" s="168" t="s">
        <v>465</v>
      </c>
      <c r="G293" s="169" t="s">
        <v>158</v>
      </c>
      <c r="H293" s="170">
        <v>60</v>
      </c>
      <c r="I293" s="171"/>
      <c r="J293" s="172">
        <f>ROUND(I293*H293,2)</f>
        <v>0</v>
      </c>
      <c r="K293" s="168" t="s">
        <v>130</v>
      </c>
      <c r="L293" s="37"/>
      <c r="M293" s="173" t="s">
        <v>5</v>
      </c>
      <c r="N293" s="174" t="s">
        <v>39</v>
      </c>
      <c r="O293" s="38"/>
      <c r="P293" s="175">
        <f>O293*H293</f>
        <v>0</v>
      </c>
      <c r="Q293" s="175">
        <v>8.2000000000000007E-3</v>
      </c>
      <c r="R293" s="175">
        <f>Q293*H293</f>
        <v>0.49200000000000005</v>
      </c>
      <c r="S293" s="175">
        <v>0</v>
      </c>
      <c r="T293" s="176">
        <f>S293*H293</f>
        <v>0</v>
      </c>
      <c r="AR293" s="21" t="s">
        <v>131</v>
      </c>
      <c r="AT293" s="21" t="s">
        <v>126</v>
      </c>
      <c r="AU293" s="21" t="s">
        <v>78</v>
      </c>
      <c r="AY293" s="21" t="s">
        <v>124</v>
      </c>
      <c r="BE293" s="177">
        <f>IF(N293="základní",J293,0)</f>
        <v>0</v>
      </c>
      <c r="BF293" s="177">
        <f>IF(N293="snížená",J293,0)</f>
        <v>0</v>
      </c>
      <c r="BG293" s="177">
        <f>IF(N293="zákl. přenesená",J293,0)</f>
        <v>0</v>
      </c>
      <c r="BH293" s="177">
        <f>IF(N293="sníž. přenesená",J293,0)</f>
        <v>0</v>
      </c>
      <c r="BI293" s="177">
        <f>IF(N293="nulová",J293,0)</f>
        <v>0</v>
      </c>
      <c r="BJ293" s="21" t="s">
        <v>76</v>
      </c>
      <c r="BK293" s="177">
        <f>ROUND(I293*H293,2)</f>
        <v>0</v>
      </c>
      <c r="BL293" s="21" t="s">
        <v>131</v>
      </c>
      <c r="BM293" s="21" t="s">
        <v>466</v>
      </c>
    </row>
    <row r="294" spans="2:65" s="1" customFormat="1" ht="27">
      <c r="B294" s="37"/>
      <c r="D294" s="178" t="s">
        <v>133</v>
      </c>
      <c r="F294" s="179" t="s">
        <v>467</v>
      </c>
      <c r="I294" s="180"/>
      <c r="L294" s="37"/>
      <c r="M294" s="181"/>
      <c r="N294" s="38"/>
      <c r="O294" s="38"/>
      <c r="P294" s="38"/>
      <c r="Q294" s="38"/>
      <c r="R294" s="38"/>
      <c r="S294" s="38"/>
      <c r="T294" s="66"/>
      <c r="AT294" s="21" t="s">
        <v>133</v>
      </c>
      <c r="AU294" s="21" t="s">
        <v>78</v>
      </c>
    </row>
    <row r="295" spans="2:65" s="1" customFormat="1" ht="27">
      <c r="B295" s="37"/>
      <c r="D295" s="178" t="s">
        <v>135</v>
      </c>
      <c r="F295" s="179" t="s">
        <v>468</v>
      </c>
      <c r="I295" s="180"/>
      <c r="L295" s="37"/>
      <c r="M295" s="181"/>
      <c r="N295" s="38"/>
      <c r="O295" s="38"/>
      <c r="P295" s="38"/>
      <c r="Q295" s="38"/>
      <c r="R295" s="38"/>
      <c r="S295" s="38"/>
      <c r="T295" s="66"/>
      <c r="AT295" s="21" t="s">
        <v>135</v>
      </c>
      <c r="AU295" s="21" t="s">
        <v>78</v>
      </c>
    </row>
    <row r="296" spans="2:65" s="11" customFormat="1" ht="13.5">
      <c r="B296" s="182"/>
      <c r="D296" s="178" t="s">
        <v>137</v>
      </c>
      <c r="E296" s="183" t="s">
        <v>5</v>
      </c>
      <c r="F296" s="184" t="s">
        <v>469</v>
      </c>
      <c r="H296" s="185">
        <v>60</v>
      </c>
      <c r="I296" s="186"/>
      <c r="L296" s="182"/>
      <c r="M296" s="187"/>
      <c r="N296" s="188"/>
      <c r="O296" s="188"/>
      <c r="P296" s="188"/>
      <c r="Q296" s="188"/>
      <c r="R296" s="188"/>
      <c r="S296" s="188"/>
      <c r="T296" s="189"/>
      <c r="AT296" s="183" t="s">
        <v>137</v>
      </c>
      <c r="AU296" s="183" t="s">
        <v>78</v>
      </c>
      <c r="AV296" s="11" t="s">
        <v>78</v>
      </c>
      <c r="AW296" s="11" t="s">
        <v>32</v>
      </c>
      <c r="AX296" s="11" t="s">
        <v>76</v>
      </c>
      <c r="AY296" s="183" t="s">
        <v>124</v>
      </c>
    </row>
    <row r="297" spans="2:65" s="1" customFormat="1" ht="16.5" customHeight="1">
      <c r="B297" s="165"/>
      <c r="C297" s="166" t="s">
        <v>470</v>
      </c>
      <c r="D297" s="166" t="s">
        <v>126</v>
      </c>
      <c r="E297" s="167" t="s">
        <v>471</v>
      </c>
      <c r="F297" s="168" t="s">
        <v>472</v>
      </c>
      <c r="G297" s="169" t="s">
        <v>191</v>
      </c>
      <c r="H297" s="170">
        <v>36</v>
      </c>
      <c r="I297" s="171"/>
      <c r="J297" s="172">
        <f>ROUND(I297*H297,2)</f>
        <v>0</v>
      </c>
      <c r="K297" s="168" t="s">
        <v>5</v>
      </c>
      <c r="L297" s="37"/>
      <c r="M297" s="173" t="s">
        <v>5</v>
      </c>
      <c r="N297" s="174" t="s">
        <v>39</v>
      </c>
      <c r="O297" s="38"/>
      <c r="P297" s="175">
        <f>O297*H297</f>
        <v>0</v>
      </c>
      <c r="Q297" s="175">
        <v>6.0000000000000002E-5</v>
      </c>
      <c r="R297" s="175">
        <f>Q297*H297</f>
        <v>2.16E-3</v>
      </c>
      <c r="S297" s="175">
        <v>0</v>
      </c>
      <c r="T297" s="176">
        <f>S297*H297</f>
        <v>0</v>
      </c>
      <c r="AR297" s="21" t="s">
        <v>131</v>
      </c>
      <c r="AT297" s="21" t="s">
        <v>126</v>
      </c>
      <c r="AU297" s="21" t="s">
        <v>78</v>
      </c>
      <c r="AY297" s="21" t="s">
        <v>124</v>
      </c>
      <c r="BE297" s="177">
        <f>IF(N297="základní",J297,0)</f>
        <v>0</v>
      </c>
      <c r="BF297" s="177">
        <f>IF(N297="snížená",J297,0)</f>
        <v>0</v>
      </c>
      <c r="BG297" s="177">
        <f>IF(N297="zákl. přenesená",J297,0)</f>
        <v>0</v>
      </c>
      <c r="BH297" s="177">
        <f>IF(N297="sníž. přenesená",J297,0)</f>
        <v>0</v>
      </c>
      <c r="BI297" s="177">
        <f>IF(N297="nulová",J297,0)</f>
        <v>0</v>
      </c>
      <c r="BJ297" s="21" t="s">
        <v>76</v>
      </c>
      <c r="BK297" s="177">
        <f>ROUND(I297*H297,2)</f>
        <v>0</v>
      </c>
      <c r="BL297" s="21" t="s">
        <v>131</v>
      </c>
      <c r="BM297" s="21" t="s">
        <v>473</v>
      </c>
    </row>
    <row r="298" spans="2:65" s="1" customFormat="1" ht="54">
      <c r="B298" s="37"/>
      <c r="D298" s="178" t="s">
        <v>133</v>
      </c>
      <c r="F298" s="179" t="s">
        <v>474</v>
      </c>
      <c r="I298" s="180"/>
      <c r="L298" s="37"/>
      <c r="M298" s="181"/>
      <c r="N298" s="38"/>
      <c r="O298" s="38"/>
      <c r="P298" s="38"/>
      <c r="Q298" s="38"/>
      <c r="R298" s="38"/>
      <c r="S298" s="38"/>
      <c r="T298" s="66"/>
      <c r="AT298" s="21" t="s">
        <v>133</v>
      </c>
      <c r="AU298" s="21" t="s">
        <v>78</v>
      </c>
    </row>
    <row r="299" spans="2:65" s="1" customFormat="1" ht="40.5">
      <c r="B299" s="37"/>
      <c r="D299" s="178" t="s">
        <v>135</v>
      </c>
      <c r="F299" s="179" t="s">
        <v>475</v>
      </c>
      <c r="I299" s="180"/>
      <c r="L299" s="37"/>
      <c r="M299" s="181"/>
      <c r="N299" s="38"/>
      <c r="O299" s="38"/>
      <c r="P299" s="38"/>
      <c r="Q299" s="38"/>
      <c r="R299" s="38"/>
      <c r="S299" s="38"/>
      <c r="T299" s="66"/>
      <c r="AT299" s="21" t="s">
        <v>135</v>
      </c>
      <c r="AU299" s="21" t="s">
        <v>78</v>
      </c>
    </row>
    <row r="300" spans="2:65" s="11" customFormat="1" ht="13.5">
      <c r="B300" s="182"/>
      <c r="D300" s="178" t="s">
        <v>137</v>
      </c>
      <c r="E300" s="183" t="s">
        <v>5</v>
      </c>
      <c r="F300" s="184" t="s">
        <v>352</v>
      </c>
      <c r="H300" s="185">
        <v>36</v>
      </c>
      <c r="I300" s="186"/>
      <c r="L300" s="182"/>
      <c r="M300" s="187"/>
      <c r="N300" s="188"/>
      <c r="O300" s="188"/>
      <c r="P300" s="188"/>
      <c r="Q300" s="188"/>
      <c r="R300" s="188"/>
      <c r="S300" s="188"/>
      <c r="T300" s="189"/>
      <c r="AT300" s="183" t="s">
        <v>137</v>
      </c>
      <c r="AU300" s="183" t="s">
        <v>78</v>
      </c>
      <c r="AV300" s="11" t="s">
        <v>78</v>
      </c>
      <c r="AW300" s="11" t="s">
        <v>32</v>
      </c>
      <c r="AX300" s="11" t="s">
        <v>76</v>
      </c>
      <c r="AY300" s="183" t="s">
        <v>124</v>
      </c>
    </row>
    <row r="301" spans="2:65" s="1" customFormat="1" ht="38.25" customHeight="1">
      <c r="B301" s="165"/>
      <c r="C301" s="166" t="s">
        <v>476</v>
      </c>
      <c r="D301" s="166" t="s">
        <v>126</v>
      </c>
      <c r="E301" s="167" t="s">
        <v>477</v>
      </c>
      <c r="F301" s="168" t="s">
        <v>478</v>
      </c>
      <c r="G301" s="169" t="s">
        <v>129</v>
      </c>
      <c r="H301" s="170">
        <v>390</v>
      </c>
      <c r="I301" s="171"/>
      <c r="J301" s="172">
        <f>ROUND(I301*H301,2)</f>
        <v>0</v>
      </c>
      <c r="K301" s="168" t="s">
        <v>130</v>
      </c>
      <c r="L301" s="37"/>
      <c r="M301" s="173" t="s">
        <v>5</v>
      </c>
      <c r="N301" s="174" t="s">
        <v>39</v>
      </c>
      <c r="O301" s="38"/>
      <c r="P301" s="175">
        <f>O301*H301</f>
        <v>0</v>
      </c>
      <c r="Q301" s="175">
        <v>0</v>
      </c>
      <c r="R301" s="175">
        <f>Q301*H301</f>
        <v>0</v>
      </c>
      <c r="S301" s="175">
        <v>0</v>
      </c>
      <c r="T301" s="176">
        <f>S301*H301</f>
        <v>0</v>
      </c>
      <c r="AR301" s="21" t="s">
        <v>131</v>
      </c>
      <c r="AT301" s="21" t="s">
        <v>126</v>
      </c>
      <c r="AU301" s="21" t="s">
        <v>78</v>
      </c>
      <c r="AY301" s="21" t="s">
        <v>124</v>
      </c>
      <c r="BE301" s="177">
        <f>IF(N301="základní",J301,0)</f>
        <v>0</v>
      </c>
      <c r="BF301" s="177">
        <f>IF(N301="snížená",J301,0)</f>
        <v>0</v>
      </c>
      <c r="BG301" s="177">
        <f>IF(N301="zákl. přenesená",J301,0)</f>
        <v>0</v>
      </c>
      <c r="BH301" s="177">
        <f>IF(N301="sníž. přenesená",J301,0)</f>
        <v>0</v>
      </c>
      <c r="BI301" s="177">
        <f>IF(N301="nulová",J301,0)</f>
        <v>0</v>
      </c>
      <c r="BJ301" s="21" t="s">
        <v>76</v>
      </c>
      <c r="BK301" s="177">
        <f>ROUND(I301*H301,2)</f>
        <v>0</v>
      </c>
      <c r="BL301" s="21" t="s">
        <v>131</v>
      </c>
      <c r="BM301" s="21" t="s">
        <v>479</v>
      </c>
    </row>
    <row r="302" spans="2:65" s="1" customFormat="1" ht="67.5">
      <c r="B302" s="37"/>
      <c r="D302" s="178" t="s">
        <v>133</v>
      </c>
      <c r="F302" s="179" t="s">
        <v>480</v>
      </c>
      <c r="I302" s="180"/>
      <c r="L302" s="37"/>
      <c r="M302" s="181"/>
      <c r="N302" s="38"/>
      <c r="O302" s="38"/>
      <c r="P302" s="38"/>
      <c r="Q302" s="38"/>
      <c r="R302" s="38"/>
      <c r="S302" s="38"/>
      <c r="T302" s="66"/>
      <c r="AT302" s="21" t="s">
        <v>133</v>
      </c>
      <c r="AU302" s="21" t="s">
        <v>78</v>
      </c>
    </row>
    <row r="303" spans="2:65" s="11" customFormat="1" ht="13.5">
      <c r="B303" s="182"/>
      <c r="D303" s="178" t="s">
        <v>137</v>
      </c>
      <c r="E303" s="183" t="s">
        <v>5</v>
      </c>
      <c r="F303" s="184" t="s">
        <v>481</v>
      </c>
      <c r="H303" s="185">
        <v>390</v>
      </c>
      <c r="I303" s="186"/>
      <c r="L303" s="182"/>
      <c r="M303" s="187"/>
      <c r="N303" s="188"/>
      <c r="O303" s="188"/>
      <c r="P303" s="188"/>
      <c r="Q303" s="188"/>
      <c r="R303" s="188"/>
      <c r="S303" s="188"/>
      <c r="T303" s="189"/>
      <c r="AT303" s="183" t="s">
        <v>137</v>
      </c>
      <c r="AU303" s="183" t="s">
        <v>78</v>
      </c>
      <c r="AV303" s="11" t="s">
        <v>78</v>
      </c>
      <c r="AW303" s="11" t="s">
        <v>32</v>
      </c>
      <c r="AX303" s="11" t="s">
        <v>76</v>
      </c>
      <c r="AY303" s="183" t="s">
        <v>124</v>
      </c>
    </row>
    <row r="304" spans="2:65" s="1" customFormat="1" ht="38.25" customHeight="1">
      <c r="B304" s="165"/>
      <c r="C304" s="166" t="s">
        <v>482</v>
      </c>
      <c r="D304" s="166" t="s">
        <v>126</v>
      </c>
      <c r="E304" s="167" t="s">
        <v>483</v>
      </c>
      <c r="F304" s="168" t="s">
        <v>484</v>
      </c>
      <c r="G304" s="169" t="s">
        <v>129</v>
      </c>
      <c r="H304" s="170">
        <v>7800</v>
      </c>
      <c r="I304" s="171"/>
      <c r="J304" s="172">
        <f>ROUND(I304*H304,2)</f>
        <v>0</v>
      </c>
      <c r="K304" s="168" t="s">
        <v>130</v>
      </c>
      <c r="L304" s="37"/>
      <c r="M304" s="173" t="s">
        <v>5</v>
      </c>
      <c r="N304" s="174" t="s">
        <v>39</v>
      </c>
      <c r="O304" s="38"/>
      <c r="P304" s="175">
        <f>O304*H304</f>
        <v>0</v>
      </c>
      <c r="Q304" s="175">
        <v>0</v>
      </c>
      <c r="R304" s="175">
        <f>Q304*H304</f>
        <v>0</v>
      </c>
      <c r="S304" s="175">
        <v>0</v>
      </c>
      <c r="T304" s="176">
        <f>S304*H304</f>
        <v>0</v>
      </c>
      <c r="AR304" s="21" t="s">
        <v>131</v>
      </c>
      <c r="AT304" s="21" t="s">
        <v>126</v>
      </c>
      <c r="AU304" s="21" t="s">
        <v>78</v>
      </c>
      <c r="AY304" s="21" t="s">
        <v>124</v>
      </c>
      <c r="BE304" s="177">
        <f>IF(N304="základní",J304,0)</f>
        <v>0</v>
      </c>
      <c r="BF304" s="177">
        <f>IF(N304="snížená",J304,0)</f>
        <v>0</v>
      </c>
      <c r="BG304" s="177">
        <f>IF(N304="zákl. přenesená",J304,0)</f>
        <v>0</v>
      </c>
      <c r="BH304" s="177">
        <f>IF(N304="sníž. přenesená",J304,0)</f>
        <v>0</v>
      </c>
      <c r="BI304" s="177">
        <f>IF(N304="nulová",J304,0)</f>
        <v>0</v>
      </c>
      <c r="BJ304" s="21" t="s">
        <v>76</v>
      </c>
      <c r="BK304" s="177">
        <f>ROUND(I304*H304,2)</f>
        <v>0</v>
      </c>
      <c r="BL304" s="21" t="s">
        <v>131</v>
      </c>
      <c r="BM304" s="21" t="s">
        <v>485</v>
      </c>
    </row>
    <row r="305" spans="2:65" s="1" customFormat="1" ht="67.5">
      <c r="B305" s="37"/>
      <c r="D305" s="178" t="s">
        <v>133</v>
      </c>
      <c r="F305" s="179" t="s">
        <v>480</v>
      </c>
      <c r="I305" s="180"/>
      <c r="L305" s="37"/>
      <c r="M305" s="181"/>
      <c r="N305" s="38"/>
      <c r="O305" s="38"/>
      <c r="P305" s="38"/>
      <c r="Q305" s="38"/>
      <c r="R305" s="38"/>
      <c r="S305" s="38"/>
      <c r="T305" s="66"/>
      <c r="AT305" s="21" t="s">
        <v>133</v>
      </c>
      <c r="AU305" s="21" t="s">
        <v>78</v>
      </c>
    </row>
    <row r="306" spans="2:65" s="11" customFormat="1" ht="13.5">
      <c r="B306" s="182"/>
      <c r="D306" s="178" t="s">
        <v>137</v>
      </c>
      <c r="E306" s="183" t="s">
        <v>5</v>
      </c>
      <c r="F306" s="184" t="s">
        <v>486</v>
      </c>
      <c r="H306" s="185">
        <v>7800</v>
      </c>
      <c r="I306" s="186"/>
      <c r="L306" s="182"/>
      <c r="M306" s="187"/>
      <c r="N306" s="188"/>
      <c r="O306" s="188"/>
      <c r="P306" s="188"/>
      <c r="Q306" s="188"/>
      <c r="R306" s="188"/>
      <c r="S306" s="188"/>
      <c r="T306" s="189"/>
      <c r="AT306" s="183" t="s">
        <v>137</v>
      </c>
      <c r="AU306" s="183" t="s">
        <v>78</v>
      </c>
      <c r="AV306" s="11" t="s">
        <v>78</v>
      </c>
      <c r="AW306" s="11" t="s">
        <v>32</v>
      </c>
      <c r="AX306" s="11" t="s">
        <v>76</v>
      </c>
      <c r="AY306" s="183" t="s">
        <v>124</v>
      </c>
    </row>
    <row r="307" spans="2:65" s="1" customFormat="1" ht="25.5" customHeight="1">
      <c r="B307" s="165"/>
      <c r="C307" s="166" t="s">
        <v>487</v>
      </c>
      <c r="D307" s="166" t="s">
        <v>126</v>
      </c>
      <c r="E307" s="167" t="s">
        <v>488</v>
      </c>
      <c r="F307" s="168" t="s">
        <v>489</v>
      </c>
      <c r="G307" s="169" t="s">
        <v>158</v>
      </c>
      <c r="H307" s="170">
        <v>21</v>
      </c>
      <c r="I307" s="171"/>
      <c r="J307" s="172">
        <f>ROUND(I307*H307,2)</f>
        <v>0</v>
      </c>
      <c r="K307" s="168" t="s">
        <v>130</v>
      </c>
      <c r="L307" s="37"/>
      <c r="M307" s="173" t="s">
        <v>5</v>
      </c>
      <c r="N307" s="174" t="s">
        <v>39</v>
      </c>
      <c r="O307" s="38"/>
      <c r="P307" s="175">
        <f>O307*H307</f>
        <v>0</v>
      </c>
      <c r="Q307" s="175">
        <v>1.0399999999999999E-3</v>
      </c>
      <c r="R307" s="175">
        <f>Q307*H307</f>
        <v>2.1839999999999998E-2</v>
      </c>
      <c r="S307" s="175">
        <v>2E-3</v>
      </c>
      <c r="T307" s="176">
        <f>S307*H307</f>
        <v>4.2000000000000003E-2</v>
      </c>
      <c r="AR307" s="21" t="s">
        <v>131</v>
      </c>
      <c r="AT307" s="21" t="s">
        <v>126</v>
      </c>
      <c r="AU307" s="21" t="s">
        <v>78</v>
      </c>
      <c r="AY307" s="21" t="s">
        <v>124</v>
      </c>
      <c r="BE307" s="177">
        <f>IF(N307="základní",J307,0)</f>
        <v>0</v>
      </c>
      <c r="BF307" s="177">
        <f>IF(N307="snížená",J307,0)</f>
        <v>0</v>
      </c>
      <c r="BG307" s="177">
        <f>IF(N307="zákl. přenesená",J307,0)</f>
        <v>0</v>
      </c>
      <c r="BH307" s="177">
        <f>IF(N307="sníž. přenesená",J307,0)</f>
        <v>0</v>
      </c>
      <c r="BI307" s="177">
        <f>IF(N307="nulová",J307,0)</f>
        <v>0</v>
      </c>
      <c r="BJ307" s="21" t="s">
        <v>76</v>
      </c>
      <c r="BK307" s="177">
        <f>ROUND(I307*H307,2)</f>
        <v>0</v>
      </c>
      <c r="BL307" s="21" t="s">
        <v>131</v>
      </c>
      <c r="BM307" s="21" t="s">
        <v>490</v>
      </c>
    </row>
    <row r="308" spans="2:65" s="1" customFormat="1" ht="67.5">
      <c r="B308" s="37"/>
      <c r="D308" s="178" t="s">
        <v>133</v>
      </c>
      <c r="F308" s="179" t="s">
        <v>491</v>
      </c>
      <c r="I308" s="180"/>
      <c r="L308" s="37"/>
      <c r="M308" s="181"/>
      <c r="N308" s="38"/>
      <c r="O308" s="38"/>
      <c r="P308" s="38"/>
      <c r="Q308" s="38"/>
      <c r="R308" s="38"/>
      <c r="S308" s="38"/>
      <c r="T308" s="66"/>
      <c r="AT308" s="21" t="s">
        <v>133</v>
      </c>
      <c r="AU308" s="21" t="s">
        <v>78</v>
      </c>
    </row>
    <row r="309" spans="2:65" s="1" customFormat="1" ht="27">
      <c r="B309" s="37"/>
      <c r="D309" s="178" t="s">
        <v>135</v>
      </c>
      <c r="F309" s="179" t="s">
        <v>492</v>
      </c>
      <c r="I309" s="180"/>
      <c r="L309" s="37"/>
      <c r="M309" s="181"/>
      <c r="N309" s="38"/>
      <c r="O309" s="38"/>
      <c r="P309" s="38"/>
      <c r="Q309" s="38"/>
      <c r="R309" s="38"/>
      <c r="S309" s="38"/>
      <c r="T309" s="66"/>
      <c r="AT309" s="21" t="s">
        <v>135</v>
      </c>
      <c r="AU309" s="21" t="s">
        <v>78</v>
      </c>
    </row>
    <row r="310" spans="2:65" s="11" customFormat="1" ht="13.5">
      <c r="B310" s="182"/>
      <c r="D310" s="178" t="s">
        <v>137</v>
      </c>
      <c r="E310" s="183" t="s">
        <v>5</v>
      </c>
      <c r="F310" s="184" t="s">
        <v>493</v>
      </c>
      <c r="H310" s="185">
        <v>21</v>
      </c>
      <c r="I310" s="186"/>
      <c r="L310" s="182"/>
      <c r="M310" s="187"/>
      <c r="N310" s="188"/>
      <c r="O310" s="188"/>
      <c r="P310" s="188"/>
      <c r="Q310" s="188"/>
      <c r="R310" s="188"/>
      <c r="S310" s="188"/>
      <c r="T310" s="189"/>
      <c r="AT310" s="183" t="s">
        <v>137</v>
      </c>
      <c r="AU310" s="183" t="s">
        <v>78</v>
      </c>
      <c r="AV310" s="11" t="s">
        <v>78</v>
      </c>
      <c r="AW310" s="11" t="s">
        <v>32</v>
      </c>
      <c r="AX310" s="11" t="s">
        <v>76</v>
      </c>
      <c r="AY310" s="183" t="s">
        <v>124</v>
      </c>
    </row>
    <row r="311" spans="2:65" s="1" customFormat="1" ht="16.5" customHeight="1">
      <c r="B311" s="165"/>
      <c r="C311" s="190" t="s">
        <v>494</v>
      </c>
      <c r="D311" s="190" t="s">
        <v>397</v>
      </c>
      <c r="E311" s="191" t="s">
        <v>495</v>
      </c>
      <c r="F311" s="192" t="s">
        <v>496</v>
      </c>
      <c r="G311" s="193" t="s">
        <v>158</v>
      </c>
      <c r="H311" s="194">
        <v>21</v>
      </c>
      <c r="I311" s="195"/>
      <c r="J311" s="196">
        <f>ROUND(I311*H311,2)</f>
        <v>0</v>
      </c>
      <c r="K311" s="192" t="s">
        <v>130</v>
      </c>
      <c r="L311" s="197"/>
      <c r="M311" s="198" t="s">
        <v>5</v>
      </c>
      <c r="N311" s="199" t="s">
        <v>39</v>
      </c>
      <c r="O311" s="38"/>
      <c r="P311" s="175">
        <f>O311*H311</f>
        <v>0</v>
      </c>
      <c r="Q311" s="175">
        <v>3.8500000000000001E-3</v>
      </c>
      <c r="R311" s="175">
        <f>Q311*H311</f>
        <v>8.0850000000000005E-2</v>
      </c>
      <c r="S311" s="175">
        <v>0</v>
      </c>
      <c r="T311" s="176">
        <f>S311*H311</f>
        <v>0</v>
      </c>
      <c r="AR311" s="21" t="s">
        <v>177</v>
      </c>
      <c r="AT311" s="21" t="s">
        <v>397</v>
      </c>
      <c r="AU311" s="21" t="s">
        <v>78</v>
      </c>
      <c r="AY311" s="21" t="s">
        <v>124</v>
      </c>
      <c r="BE311" s="177">
        <f>IF(N311="základní",J311,0)</f>
        <v>0</v>
      </c>
      <c r="BF311" s="177">
        <f>IF(N311="snížená",J311,0)</f>
        <v>0</v>
      </c>
      <c r="BG311" s="177">
        <f>IF(N311="zákl. přenesená",J311,0)</f>
        <v>0</v>
      </c>
      <c r="BH311" s="177">
        <f>IF(N311="sníž. přenesená",J311,0)</f>
        <v>0</v>
      </c>
      <c r="BI311" s="177">
        <f>IF(N311="nulová",J311,0)</f>
        <v>0</v>
      </c>
      <c r="BJ311" s="21" t="s">
        <v>76</v>
      </c>
      <c r="BK311" s="177">
        <f>ROUND(I311*H311,2)</f>
        <v>0</v>
      </c>
      <c r="BL311" s="21" t="s">
        <v>131</v>
      </c>
      <c r="BM311" s="21" t="s">
        <v>497</v>
      </c>
    </row>
    <row r="312" spans="2:65" s="1" customFormat="1" ht="27">
      <c r="B312" s="37"/>
      <c r="D312" s="178" t="s">
        <v>135</v>
      </c>
      <c r="F312" s="179" t="s">
        <v>492</v>
      </c>
      <c r="I312" s="180"/>
      <c r="L312" s="37"/>
      <c r="M312" s="181"/>
      <c r="N312" s="38"/>
      <c r="O312" s="38"/>
      <c r="P312" s="38"/>
      <c r="Q312" s="38"/>
      <c r="R312" s="38"/>
      <c r="S312" s="38"/>
      <c r="T312" s="66"/>
      <c r="AT312" s="21" t="s">
        <v>135</v>
      </c>
      <c r="AU312" s="21" t="s">
        <v>78</v>
      </c>
    </row>
    <row r="313" spans="2:65" s="1" customFormat="1" ht="25.5" customHeight="1">
      <c r="B313" s="165"/>
      <c r="C313" s="166" t="s">
        <v>469</v>
      </c>
      <c r="D313" s="166" t="s">
        <v>126</v>
      </c>
      <c r="E313" s="167" t="s">
        <v>498</v>
      </c>
      <c r="F313" s="168" t="s">
        <v>499</v>
      </c>
      <c r="G313" s="169" t="s">
        <v>158</v>
      </c>
      <c r="H313" s="170">
        <v>60</v>
      </c>
      <c r="I313" s="171"/>
      <c r="J313" s="172">
        <f>ROUND(I313*H313,2)</f>
        <v>0</v>
      </c>
      <c r="K313" s="168" t="s">
        <v>130</v>
      </c>
      <c r="L313" s="37"/>
      <c r="M313" s="173" t="s">
        <v>5</v>
      </c>
      <c r="N313" s="174" t="s">
        <v>39</v>
      </c>
      <c r="O313" s="38"/>
      <c r="P313" s="175">
        <f>O313*H313</f>
        <v>0</v>
      </c>
      <c r="Q313" s="175">
        <v>0</v>
      </c>
      <c r="R313" s="175">
        <f>Q313*H313</f>
        <v>0</v>
      </c>
      <c r="S313" s="175">
        <v>0</v>
      </c>
      <c r="T313" s="176">
        <f>S313*H313</f>
        <v>0</v>
      </c>
      <c r="AR313" s="21" t="s">
        <v>131</v>
      </c>
      <c r="AT313" s="21" t="s">
        <v>126</v>
      </c>
      <c r="AU313" s="21" t="s">
        <v>78</v>
      </c>
      <c r="AY313" s="21" t="s">
        <v>124</v>
      </c>
      <c r="BE313" s="177">
        <f>IF(N313="základní",J313,0)</f>
        <v>0</v>
      </c>
      <c r="BF313" s="177">
        <f>IF(N313="snížená",J313,0)</f>
        <v>0</v>
      </c>
      <c r="BG313" s="177">
        <f>IF(N313="zákl. přenesená",J313,0)</f>
        <v>0</v>
      </c>
      <c r="BH313" s="177">
        <f>IF(N313="sníž. přenesená",J313,0)</f>
        <v>0</v>
      </c>
      <c r="BI313" s="177">
        <f>IF(N313="nulová",J313,0)</f>
        <v>0</v>
      </c>
      <c r="BJ313" s="21" t="s">
        <v>76</v>
      </c>
      <c r="BK313" s="177">
        <f>ROUND(I313*H313,2)</f>
        <v>0</v>
      </c>
      <c r="BL313" s="21" t="s">
        <v>131</v>
      </c>
      <c r="BM313" s="21" t="s">
        <v>500</v>
      </c>
    </row>
    <row r="314" spans="2:65" s="1" customFormat="1" ht="27">
      <c r="B314" s="37"/>
      <c r="D314" s="178" t="s">
        <v>133</v>
      </c>
      <c r="F314" s="179" t="s">
        <v>467</v>
      </c>
      <c r="I314" s="180"/>
      <c r="L314" s="37"/>
      <c r="M314" s="181"/>
      <c r="N314" s="38"/>
      <c r="O314" s="38"/>
      <c r="P314" s="38"/>
      <c r="Q314" s="38"/>
      <c r="R314" s="38"/>
      <c r="S314" s="38"/>
      <c r="T314" s="66"/>
      <c r="AT314" s="21" t="s">
        <v>133</v>
      </c>
      <c r="AU314" s="21" t="s">
        <v>78</v>
      </c>
    </row>
    <row r="315" spans="2:65" s="1" customFormat="1" ht="27">
      <c r="B315" s="37"/>
      <c r="D315" s="178" t="s">
        <v>135</v>
      </c>
      <c r="F315" s="179" t="s">
        <v>468</v>
      </c>
      <c r="I315" s="180"/>
      <c r="L315" s="37"/>
      <c r="M315" s="181"/>
      <c r="N315" s="38"/>
      <c r="O315" s="38"/>
      <c r="P315" s="38"/>
      <c r="Q315" s="38"/>
      <c r="R315" s="38"/>
      <c r="S315" s="38"/>
      <c r="T315" s="66"/>
      <c r="AT315" s="21" t="s">
        <v>135</v>
      </c>
      <c r="AU315" s="21" t="s">
        <v>78</v>
      </c>
    </row>
    <row r="316" spans="2:65" s="11" customFormat="1" ht="13.5">
      <c r="B316" s="182"/>
      <c r="D316" s="178" t="s">
        <v>137</v>
      </c>
      <c r="E316" s="183" t="s">
        <v>5</v>
      </c>
      <c r="F316" s="184" t="s">
        <v>469</v>
      </c>
      <c r="H316" s="185">
        <v>60</v>
      </c>
      <c r="I316" s="186"/>
      <c r="L316" s="182"/>
      <c r="M316" s="187"/>
      <c r="N316" s="188"/>
      <c r="O316" s="188"/>
      <c r="P316" s="188"/>
      <c r="Q316" s="188"/>
      <c r="R316" s="188"/>
      <c r="S316" s="188"/>
      <c r="T316" s="189"/>
      <c r="AT316" s="183" t="s">
        <v>137</v>
      </c>
      <c r="AU316" s="183" t="s">
        <v>78</v>
      </c>
      <c r="AV316" s="11" t="s">
        <v>78</v>
      </c>
      <c r="AW316" s="11" t="s">
        <v>32</v>
      </c>
      <c r="AX316" s="11" t="s">
        <v>76</v>
      </c>
      <c r="AY316" s="183" t="s">
        <v>124</v>
      </c>
    </row>
    <row r="317" spans="2:65" s="1" customFormat="1" ht="16.5" customHeight="1">
      <c r="B317" s="165"/>
      <c r="C317" s="166" t="s">
        <v>501</v>
      </c>
      <c r="D317" s="166" t="s">
        <v>126</v>
      </c>
      <c r="E317" s="167" t="s">
        <v>502</v>
      </c>
      <c r="F317" s="168" t="s">
        <v>503</v>
      </c>
      <c r="G317" s="169" t="s">
        <v>158</v>
      </c>
      <c r="H317" s="170">
        <v>26.6</v>
      </c>
      <c r="I317" s="171"/>
      <c r="J317" s="172">
        <f>ROUND(I317*H317,2)</f>
        <v>0</v>
      </c>
      <c r="K317" s="168" t="s">
        <v>5</v>
      </c>
      <c r="L317" s="37"/>
      <c r="M317" s="173" t="s">
        <v>5</v>
      </c>
      <c r="N317" s="174" t="s">
        <v>39</v>
      </c>
      <c r="O317" s="38"/>
      <c r="P317" s="175">
        <f>O317*H317</f>
        <v>0</v>
      </c>
      <c r="Q317" s="175">
        <v>2.5623100000000001</v>
      </c>
      <c r="R317" s="175">
        <f>Q317*H317</f>
        <v>68.157446000000007</v>
      </c>
      <c r="S317" s="175">
        <v>0</v>
      </c>
      <c r="T317" s="176">
        <f>S317*H317</f>
        <v>0</v>
      </c>
      <c r="AR317" s="21" t="s">
        <v>131</v>
      </c>
      <c r="AT317" s="21" t="s">
        <v>126</v>
      </c>
      <c r="AU317" s="21" t="s">
        <v>78</v>
      </c>
      <c r="AY317" s="21" t="s">
        <v>124</v>
      </c>
      <c r="BE317" s="177">
        <f>IF(N317="základní",J317,0)</f>
        <v>0</v>
      </c>
      <c r="BF317" s="177">
        <f>IF(N317="snížená",J317,0)</f>
        <v>0</v>
      </c>
      <c r="BG317" s="177">
        <f>IF(N317="zákl. přenesená",J317,0)</f>
        <v>0</v>
      </c>
      <c r="BH317" s="177">
        <f>IF(N317="sníž. přenesená",J317,0)</f>
        <v>0</v>
      </c>
      <c r="BI317" s="177">
        <f>IF(N317="nulová",J317,0)</f>
        <v>0</v>
      </c>
      <c r="BJ317" s="21" t="s">
        <v>76</v>
      </c>
      <c r="BK317" s="177">
        <f>ROUND(I317*H317,2)</f>
        <v>0</v>
      </c>
      <c r="BL317" s="21" t="s">
        <v>131</v>
      </c>
      <c r="BM317" s="21" t="s">
        <v>504</v>
      </c>
    </row>
    <row r="318" spans="2:65" s="1" customFormat="1" ht="67.5">
      <c r="B318" s="37"/>
      <c r="D318" s="178" t="s">
        <v>133</v>
      </c>
      <c r="F318" s="179" t="s">
        <v>505</v>
      </c>
      <c r="I318" s="180"/>
      <c r="L318" s="37"/>
      <c r="M318" s="181"/>
      <c r="N318" s="38"/>
      <c r="O318" s="38"/>
      <c r="P318" s="38"/>
      <c r="Q318" s="38"/>
      <c r="R318" s="38"/>
      <c r="S318" s="38"/>
      <c r="T318" s="66"/>
      <c r="AT318" s="21" t="s">
        <v>133</v>
      </c>
      <c r="AU318" s="21" t="s">
        <v>78</v>
      </c>
    </row>
    <row r="319" spans="2:65" s="1" customFormat="1" ht="67.5">
      <c r="B319" s="37"/>
      <c r="D319" s="178" t="s">
        <v>135</v>
      </c>
      <c r="F319" s="179" t="s">
        <v>506</v>
      </c>
      <c r="I319" s="180"/>
      <c r="L319" s="37"/>
      <c r="M319" s="181"/>
      <c r="N319" s="38"/>
      <c r="O319" s="38"/>
      <c r="P319" s="38"/>
      <c r="Q319" s="38"/>
      <c r="R319" s="38"/>
      <c r="S319" s="38"/>
      <c r="T319" s="66"/>
      <c r="AT319" s="21" t="s">
        <v>135</v>
      </c>
      <c r="AU319" s="21" t="s">
        <v>78</v>
      </c>
    </row>
    <row r="320" spans="2:65" s="11" customFormat="1" ht="13.5">
      <c r="B320" s="182"/>
      <c r="D320" s="178" t="s">
        <v>137</v>
      </c>
      <c r="E320" s="183" t="s">
        <v>5</v>
      </c>
      <c r="F320" s="184" t="s">
        <v>507</v>
      </c>
      <c r="H320" s="185">
        <v>26.6</v>
      </c>
      <c r="I320" s="186"/>
      <c r="L320" s="182"/>
      <c r="M320" s="187"/>
      <c r="N320" s="188"/>
      <c r="O320" s="188"/>
      <c r="P320" s="188"/>
      <c r="Q320" s="188"/>
      <c r="R320" s="188"/>
      <c r="S320" s="188"/>
      <c r="T320" s="189"/>
      <c r="AT320" s="183" t="s">
        <v>137</v>
      </c>
      <c r="AU320" s="183" t="s">
        <v>78</v>
      </c>
      <c r="AV320" s="11" t="s">
        <v>78</v>
      </c>
      <c r="AW320" s="11" t="s">
        <v>32</v>
      </c>
      <c r="AX320" s="11" t="s">
        <v>76</v>
      </c>
      <c r="AY320" s="183" t="s">
        <v>124</v>
      </c>
    </row>
    <row r="321" spans="2:65" s="1" customFormat="1" ht="16.5" customHeight="1">
      <c r="B321" s="165"/>
      <c r="C321" s="166" t="s">
        <v>508</v>
      </c>
      <c r="D321" s="166" t="s">
        <v>126</v>
      </c>
      <c r="E321" s="167" t="s">
        <v>509</v>
      </c>
      <c r="F321" s="168" t="s">
        <v>510</v>
      </c>
      <c r="G321" s="169" t="s">
        <v>158</v>
      </c>
      <c r="H321" s="170">
        <v>26.6</v>
      </c>
      <c r="I321" s="171"/>
      <c r="J321" s="172">
        <f>ROUND(I321*H321,2)</f>
        <v>0</v>
      </c>
      <c r="K321" s="168" t="s">
        <v>5</v>
      </c>
      <c r="L321" s="37"/>
      <c r="M321" s="173" t="s">
        <v>5</v>
      </c>
      <c r="N321" s="174" t="s">
        <v>39</v>
      </c>
      <c r="O321" s="38"/>
      <c r="P321" s="175">
        <f>O321*H321</f>
        <v>0</v>
      </c>
      <c r="Q321" s="175">
        <v>6.8700000000000002E-3</v>
      </c>
      <c r="R321" s="175">
        <f>Q321*H321</f>
        <v>0.18274200000000002</v>
      </c>
      <c r="S321" s="175">
        <v>0</v>
      </c>
      <c r="T321" s="176">
        <f>S321*H321</f>
        <v>0</v>
      </c>
      <c r="AR321" s="21" t="s">
        <v>131</v>
      </c>
      <c r="AT321" s="21" t="s">
        <v>126</v>
      </c>
      <c r="AU321" s="21" t="s">
        <v>78</v>
      </c>
      <c r="AY321" s="21" t="s">
        <v>124</v>
      </c>
      <c r="BE321" s="177">
        <f>IF(N321="základní",J321,0)</f>
        <v>0</v>
      </c>
      <c r="BF321" s="177">
        <f>IF(N321="snížená",J321,0)</f>
        <v>0</v>
      </c>
      <c r="BG321" s="177">
        <f>IF(N321="zákl. přenesená",J321,0)</f>
        <v>0</v>
      </c>
      <c r="BH321" s="177">
        <f>IF(N321="sníž. přenesená",J321,0)</f>
        <v>0</v>
      </c>
      <c r="BI321" s="177">
        <f>IF(N321="nulová",J321,0)</f>
        <v>0</v>
      </c>
      <c r="BJ321" s="21" t="s">
        <v>76</v>
      </c>
      <c r="BK321" s="177">
        <f>ROUND(I321*H321,2)</f>
        <v>0</v>
      </c>
      <c r="BL321" s="21" t="s">
        <v>131</v>
      </c>
      <c r="BM321" s="21" t="s">
        <v>511</v>
      </c>
    </row>
    <row r="322" spans="2:65" s="1" customFormat="1" ht="216">
      <c r="B322" s="37"/>
      <c r="D322" s="178" t="s">
        <v>133</v>
      </c>
      <c r="F322" s="179" t="s">
        <v>512</v>
      </c>
      <c r="I322" s="180"/>
      <c r="L322" s="37"/>
      <c r="M322" s="181"/>
      <c r="N322" s="38"/>
      <c r="O322" s="38"/>
      <c r="P322" s="38"/>
      <c r="Q322" s="38"/>
      <c r="R322" s="38"/>
      <c r="S322" s="38"/>
      <c r="T322" s="66"/>
      <c r="AT322" s="21" t="s">
        <v>133</v>
      </c>
      <c r="AU322" s="21" t="s">
        <v>78</v>
      </c>
    </row>
    <row r="323" spans="2:65" s="1" customFormat="1" ht="135">
      <c r="B323" s="37"/>
      <c r="D323" s="178" t="s">
        <v>135</v>
      </c>
      <c r="F323" s="179" t="s">
        <v>513</v>
      </c>
      <c r="I323" s="180"/>
      <c r="L323" s="37"/>
      <c r="M323" s="181"/>
      <c r="N323" s="38"/>
      <c r="O323" s="38"/>
      <c r="P323" s="38"/>
      <c r="Q323" s="38"/>
      <c r="R323" s="38"/>
      <c r="S323" s="38"/>
      <c r="T323" s="66"/>
      <c r="AT323" s="21" t="s">
        <v>135</v>
      </c>
      <c r="AU323" s="21" t="s">
        <v>78</v>
      </c>
    </row>
    <row r="324" spans="2:65" s="11" customFormat="1" ht="13.5">
      <c r="B324" s="182"/>
      <c r="D324" s="178" t="s">
        <v>137</v>
      </c>
      <c r="E324" s="183" t="s">
        <v>5</v>
      </c>
      <c r="F324" s="184" t="s">
        <v>507</v>
      </c>
      <c r="H324" s="185">
        <v>26.6</v>
      </c>
      <c r="I324" s="186"/>
      <c r="L324" s="182"/>
      <c r="M324" s="187"/>
      <c r="N324" s="188"/>
      <c r="O324" s="188"/>
      <c r="P324" s="188"/>
      <c r="Q324" s="188"/>
      <c r="R324" s="188"/>
      <c r="S324" s="188"/>
      <c r="T324" s="189"/>
      <c r="AT324" s="183" t="s">
        <v>137</v>
      </c>
      <c r="AU324" s="183" t="s">
        <v>78</v>
      </c>
      <c r="AV324" s="11" t="s">
        <v>78</v>
      </c>
      <c r="AW324" s="11" t="s">
        <v>32</v>
      </c>
      <c r="AX324" s="11" t="s">
        <v>76</v>
      </c>
      <c r="AY324" s="183" t="s">
        <v>124</v>
      </c>
    </row>
    <row r="325" spans="2:65" s="1" customFormat="1" ht="16.5" customHeight="1">
      <c r="B325" s="165"/>
      <c r="C325" s="166" t="s">
        <v>514</v>
      </c>
      <c r="D325" s="166" t="s">
        <v>126</v>
      </c>
      <c r="E325" s="167" t="s">
        <v>515</v>
      </c>
      <c r="F325" s="168" t="s">
        <v>516</v>
      </c>
      <c r="G325" s="169" t="s">
        <v>158</v>
      </c>
      <c r="H325" s="170">
        <v>26.8</v>
      </c>
      <c r="I325" s="171"/>
      <c r="J325" s="172">
        <f>ROUND(I325*H325,2)</f>
        <v>0</v>
      </c>
      <c r="K325" s="168" t="s">
        <v>130</v>
      </c>
      <c r="L325" s="37"/>
      <c r="M325" s="173" t="s">
        <v>5</v>
      </c>
      <c r="N325" s="174" t="s">
        <v>39</v>
      </c>
      <c r="O325" s="38"/>
      <c r="P325" s="175">
        <f>O325*H325</f>
        <v>0</v>
      </c>
      <c r="Q325" s="175">
        <v>0</v>
      </c>
      <c r="R325" s="175">
        <f>Q325*H325</f>
        <v>0</v>
      </c>
      <c r="S325" s="175">
        <v>1.36</v>
      </c>
      <c r="T325" s="176">
        <f>S325*H325</f>
        <v>36.448</v>
      </c>
      <c r="AR325" s="21" t="s">
        <v>131</v>
      </c>
      <c r="AT325" s="21" t="s">
        <v>126</v>
      </c>
      <c r="AU325" s="21" t="s">
        <v>78</v>
      </c>
      <c r="AY325" s="21" t="s">
        <v>124</v>
      </c>
      <c r="BE325" s="177">
        <f>IF(N325="základní",J325,0)</f>
        <v>0</v>
      </c>
      <c r="BF325" s="177">
        <f>IF(N325="snížená",J325,0)</f>
        <v>0</v>
      </c>
      <c r="BG325" s="177">
        <f>IF(N325="zákl. přenesená",J325,0)</f>
        <v>0</v>
      </c>
      <c r="BH325" s="177">
        <f>IF(N325="sníž. přenesená",J325,0)</f>
        <v>0</v>
      </c>
      <c r="BI325" s="177">
        <f>IF(N325="nulová",J325,0)</f>
        <v>0</v>
      </c>
      <c r="BJ325" s="21" t="s">
        <v>76</v>
      </c>
      <c r="BK325" s="177">
        <f>ROUND(I325*H325,2)</f>
        <v>0</v>
      </c>
      <c r="BL325" s="21" t="s">
        <v>131</v>
      </c>
      <c r="BM325" s="21" t="s">
        <v>517</v>
      </c>
    </row>
    <row r="326" spans="2:65" s="1" customFormat="1" ht="67.5">
      <c r="B326" s="37"/>
      <c r="D326" s="178" t="s">
        <v>133</v>
      </c>
      <c r="F326" s="179" t="s">
        <v>518</v>
      </c>
      <c r="I326" s="180"/>
      <c r="L326" s="37"/>
      <c r="M326" s="181"/>
      <c r="N326" s="38"/>
      <c r="O326" s="38"/>
      <c r="P326" s="38"/>
      <c r="Q326" s="38"/>
      <c r="R326" s="38"/>
      <c r="S326" s="38"/>
      <c r="T326" s="66"/>
      <c r="AT326" s="21" t="s">
        <v>133</v>
      </c>
      <c r="AU326" s="21" t="s">
        <v>78</v>
      </c>
    </row>
    <row r="327" spans="2:65" s="1" customFormat="1" ht="27">
      <c r="B327" s="37"/>
      <c r="D327" s="178" t="s">
        <v>135</v>
      </c>
      <c r="F327" s="179" t="s">
        <v>519</v>
      </c>
      <c r="I327" s="180"/>
      <c r="L327" s="37"/>
      <c r="M327" s="181"/>
      <c r="N327" s="38"/>
      <c r="O327" s="38"/>
      <c r="P327" s="38"/>
      <c r="Q327" s="38"/>
      <c r="R327" s="38"/>
      <c r="S327" s="38"/>
      <c r="T327" s="66"/>
      <c r="AT327" s="21" t="s">
        <v>135</v>
      </c>
      <c r="AU327" s="21" t="s">
        <v>78</v>
      </c>
    </row>
    <row r="328" spans="2:65" s="11" customFormat="1" ht="13.5">
      <c r="B328" s="182"/>
      <c r="D328" s="178" t="s">
        <v>137</v>
      </c>
      <c r="E328" s="183" t="s">
        <v>5</v>
      </c>
      <c r="F328" s="184" t="s">
        <v>520</v>
      </c>
      <c r="H328" s="185">
        <v>26.8</v>
      </c>
      <c r="I328" s="186"/>
      <c r="L328" s="182"/>
      <c r="M328" s="187"/>
      <c r="N328" s="188"/>
      <c r="O328" s="188"/>
      <c r="P328" s="188"/>
      <c r="Q328" s="188"/>
      <c r="R328" s="188"/>
      <c r="S328" s="188"/>
      <c r="T328" s="189"/>
      <c r="AT328" s="183" t="s">
        <v>137</v>
      </c>
      <c r="AU328" s="183" t="s">
        <v>78</v>
      </c>
      <c r="AV328" s="11" t="s">
        <v>78</v>
      </c>
      <c r="AW328" s="11" t="s">
        <v>32</v>
      </c>
      <c r="AX328" s="11" t="s">
        <v>76</v>
      </c>
      <c r="AY328" s="183" t="s">
        <v>124</v>
      </c>
    </row>
    <row r="329" spans="2:65" s="1" customFormat="1" ht="16.5" customHeight="1">
      <c r="B329" s="165"/>
      <c r="C329" s="166" t="s">
        <v>521</v>
      </c>
      <c r="D329" s="166" t="s">
        <v>126</v>
      </c>
      <c r="E329" s="167" t="s">
        <v>522</v>
      </c>
      <c r="F329" s="168" t="s">
        <v>523</v>
      </c>
      <c r="G329" s="169" t="s">
        <v>166</v>
      </c>
      <c r="H329" s="170">
        <v>22.934000000000001</v>
      </c>
      <c r="I329" s="171"/>
      <c r="J329" s="172">
        <f>ROUND(I329*H329,2)</f>
        <v>0</v>
      </c>
      <c r="K329" s="168" t="s">
        <v>130</v>
      </c>
      <c r="L329" s="37"/>
      <c r="M329" s="173" t="s">
        <v>5</v>
      </c>
      <c r="N329" s="174" t="s">
        <v>39</v>
      </c>
      <c r="O329" s="38"/>
      <c r="P329" s="175">
        <f>O329*H329</f>
        <v>0</v>
      </c>
      <c r="Q329" s="175">
        <v>0.12171</v>
      </c>
      <c r="R329" s="175">
        <f>Q329*H329</f>
        <v>2.7912971400000002</v>
      </c>
      <c r="S329" s="175">
        <v>2.4</v>
      </c>
      <c r="T329" s="176">
        <f>S329*H329</f>
        <v>55.041600000000003</v>
      </c>
      <c r="AR329" s="21" t="s">
        <v>131</v>
      </c>
      <c r="AT329" s="21" t="s">
        <v>126</v>
      </c>
      <c r="AU329" s="21" t="s">
        <v>78</v>
      </c>
      <c r="AY329" s="21" t="s">
        <v>124</v>
      </c>
      <c r="BE329" s="177">
        <f>IF(N329="základní",J329,0)</f>
        <v>0</v>
      </c>
      <c r="BF329" s="177">
        <f>IF(N329="snížená",J329,0)</f>
        <v>0</v>
      </c>
      <c r="BG329" s="177">
        <f>IF(N329="zákl. přenesená",J329,0)</f>
        <v>0</v>
      </c>
      <c r="BH329" s="177">
        <f>IF(N329="sníž. přenesená",J329,0)</f>
        <v>0</v>
      </c>
      <c r="BI329" s="177">
        <f>IF(N329="nulová",J329,0)</f>
        <v>0</v>
      </c>
      <c r="BJ329" s="21" t="s">
        <v>76</v>
      </c>
      <c r="BK329" s="177">
        <f>ROUND(I329*H329,2)</f>
        <v>0</v>
      </c>
      <c r="BL329" s="21" t="s">
        <v>131</v>
      </c>
      <c r="BM329" s="21" t="s">
        <v>524</v>
      </c>
    </row>
    <row r="330" spans="2:65" s="1" customFormat="1" ht="175.5">
      <c r="B330" s="37"/>
      <c r="D330" s="178" t="s">
        <v>133</v>
      </c>
      <c r="F330" s="179" t="s">
        <v>525</v>
      </c>
      <c r="I330" s="180"/>
      <c r="L330" s="37"/>
      <c r="M330" s="181"/>
      <c r="N330" s="38"/>
      <c r="O330" s="38"/>
      <c r="P330" s="38"/>
      <c r="Q330" s="38"/>
      <c r="R330" s="38"/>
      <c r="S330" s="38"/>
      <c r="T330" s="66"/>
      <c r="AT330" s="21" t="s">
        <v>133</v>
      </c>
      <c r="AU330" s="21" t="s">
        <v>78</v>
      </c>
    </row>
    <row r="331" spans="2:65" s="1" customFormat="1" ht="40.5">
      <c r="B331" s="37"/>
      <c r="D331" s="178" t="s">
        <v>135</v>
      </c>
      <c r="F331" s="179" t="s">
        <v>526</v>
      </c>
      <c r="I331" s="180"/>
      <c r="L331" s="37"/>
      <c r="M331" s="181"/>
      <c r="N331" s="38"/>
      <c r="O331" s="38"/>
      <c r="P331" s="38"/>
      <c r="Q331" s="38"/>
      <c r="R331" s="38"/>
      <c r="S331" s="38"/>
      <c r="T331" s="66"/>
      <c r="AT331" s="21" t="s">
        <v>135</v>
      </c>
      <c r="AU331" s="21" t="s">
        <v>78</v>
      </c>
    </row>
    <row r="332" spans="2:65" s="11" customFormat="1" ht="13.5">
      <c r="B332" s="182"/>
      <c r="D332" s="178" t="s">
        <v>137</v>
      </c>
      <c r="E332" s="183" t="s">
        <v>5</v>
      </c>
      <c r="F332" s="184" t="s">
        <v>527</v>
      </c>
      <c r="H332" s="185">
        <v>22.934000000000001</v>
      </c>
      <c r="I332" s="186"/>
      <c r="L332" s="182"/>
      <c r="M332" s="187"/>
      <c r="N332" s="188"/>
      <c r="O332" s="188"/>
      <c r="P332" s="188"/>
      <c r="Q332" s="188"/>
      <c r="R332" s="188"/>
      <c r="S332" s="188"/>
      <c r="T332" s="189"/>
      <c r="AT332" s="183" t="s">
        <v>137</v>
      </c>
      <c r="AU332" s="183" t="s">
        <v>78</v>
      </c>
      <c r="AV332" s="11" t="s">
        <v>78</v>
      </c>
      <c r="AW332" s="11" t="s">
        <v>32</v>
      </c>
      <c r="AX332" s="11" t="s">
        <v>76</v>
      </c>
      <c r="AY332" s="183" t="s">
        <v>124</v>
      </c>
    </row>
    <row r="333" spans="2:65" s="1" customFormat="1" ht="16.5" customHeight="1">
      <c r="B333" s="165"/>
      <c r="C333" s="166" t="s">
        <v>528</v>
      </c>
      <c r="D333" s="166" t="s">
        <v>126</v>
      </c>
      <c r="E333" s="167" t="s">
        <v>529</v>
      </c>
      <c r="F333" s="168" t="s">
        <v>530</v>
      </c>
      <c r="G333" s="169" t="s">
        <v>166</v>
      </c>
      <c r="H333" s="170">
        <v>1.6</v>
      </c>
      <c r="I333" s="171"/>
      <c r="J333" s="172">
        <f>ROUND(I333*H333,2)</f>
        <v>0</v>
      </c>
      <c r="K333" s="168" t="s">
        <v>130</v>
      </c>
      <c r="L333" s="37"/>
      <c r="M333" s="173" t="s">
        <v>5</v>
      </c>
      <c r="N333" s="174" t="s">
        <v>39</v>
      </c>
      <c r="O333" s="38"/>
      <c r="P333" s="175">
        <f>O333*H333</f>
        <v>0</v>
      </c>
      <c r="Q333" s="175">
        <v>0.12171</v>
      </c>
      <c r="R333" s="175">
        <f>Q333*H333</f>
        <v>0.19473600000000002</v>
      </c>
      <c r="S333" s="175">
        <v>2.4</v>
      </c>
      <c r="T333" s="176">
        <f>S333*H333</f>
        <v>3.84</v>
      </c>
      <c r="AR333" s="21" t="s">
        <v>131</v>
      </c>
      <c r="AT333" s="21" t="s">
        <v>126</v>
      </c>
      <c r="AU333" s="21" t="s">
        <v>78</v>
      </c>
      <c r="AY333" s="21" t="s">
        <v>124</v>
      </c>
      <c r="BE333" s="177">
        <f>IF(N333="základní",J333,0)</f>
        <v>0</v>
      </c>
      <c r="BF333" s="177">
        <f>IF(N333="snížená",J333,0)</f>
        <v>0</v>
      </c>
      <c r="BG333" s="177">
        <f>IF(N333="zákl. přenesená",J333,0)</f>
        <v>0</v>
      </c>
      <c r="BH333" s="177">
        <f>IF(N333="sníž. přenesená",J333,0)</f>
        <v>0</v>
      </c>
      <c r="BI333" s="177">
        <f>IF(N333="nulová",J333,0)</f>
        <v>0</v>
      </c>
      <c r="BJ333" s="21" t="s">
        <v>76</v>
      </c>
      <c r="BK333" s="177">
        <f>ROUND(I333*H333,2)</f>
        <v>0</v>
      </c>
      <c r="BL333" s="21" t="s">
        <v>131</v>
      </c>
      <c r="BM333" s="21" t="s">
        <v>531</v>
      </c>
    </row>
    <row r="334" spans="2:65" s="1" customFormat="1" ht="175.5">
      <c r="B334" s="37"/>
      <c r="D334" s="178" t="s">
        <v>133</v>
      </c>
      <c r="F334" s="179" t="s">
        <v>525</v>
      </c>
      <c r="I334" s="180"/>
      <c r="L334" s="37"/>
      <c r="M334" s="181"/>
      <c r="N334" s="38"/>
      <c r="O334" s="38"/>
      <c r="P334" s="38"/>
      <c r="Q334" s="38"/>
      <c r="R334" s="38"/>
      <c r="S334" s="38"/>
      <c r="T334" s="66"/>
      <c r="AT334" s="21" t="s">
        <v>133</v>
      </c>
      <c r="AU334" s="21" t="s">
        <v>78</v>
      </c>
    </row>
    <row r="335" spans="2:65" s="1" customFormat="1" ht="27">
      <c r="B335" s="37"/>
      <c r="D335" s="178" t="s">
        <v>135</v>
      </c>
      <c r="F335" s="179" t="s">
        <v>532</v>
      </c>
      <c r="I335" s="180"/>
      <c r="L335" s="37"/>
      <c r="M335" s="181"/>
      <c r="N335" s="38"/>
      <c r="O335" s="38"/>
      <c r="P335" s="38"/>
      <c r="Q335" s="38"/>
      <c r="R335" s="38"/>
      <c r="S335" s="38"/>
      <c r="T335" s="66"/>
      <c r="AT335" s="21" t="s">
        <v>135</v>
      </c>
      <c r="AU335" s="21" t="s">
        <v>78</v>
      </c>
    </row>
    <row r="336" spans="2:65" s="11" customFormat="1" ht="13.5">
      <c r="B336" s="182"/>
      <c r="D336" s="178" t="s">
        <v>137</v>
      </c>
      <c r="E336" s="183" t="s">
        <v>5</v>
      </c>
      <c r="F336" s="184" t="s">
        <v>533</v>
      </c>
      <c r="H336" s="185">
        <v>1.6</v>
      </c>
      <c r="I336" s="186"/>
      <c r="L336" s="182"/>
      <c r="M336" s="187"/>
      <c r="N336" s="188"/>
      <c r="O336" s="188"/>
      <c r="P336" s="188"/>
      <c r="Q336" s="188"/>
      <c r="R336" s="188"/>
      <c r="S336" s="188"/>
      <c r="T336" s="189"/>
      <c r="AT336" s="183" t="s">
        <v>137</v>
      </c>
      <c r="AU336" s="183" t="s">
        <v>78</v>
      </c>
      <c r="AV336" s="11" t="s">
        <v>78</v>
      </c>
      <c r="AW336" s="11" t="s">
        <v>32</v>
      </c>
      <c r="AX336" s="11" t="s">
        <v>76</v>
      </c>
      <c r="AY336" s="183" t="s">
        <v>124</v>
      </c>
    </row>
    <row r="337" spans="2:65" s="1" customFormat="1" ht="25.5" customHeight="1">
      <c r="B337" s="165"/>
      <c r="C337" s="166" t="s">
        <v>162</v>
      </c>
      <c r="D337" s="166" t="s">
        <v>126</v>
      </c>
      <c r="E337" s="167" t="s">
        <v>534</v>
      </c>
      <c r="F337" s="168" t="s">
        <v>535</v>
      </c>
      <c r="G337" s="169" t="s">
        <v>129</v>
      </c>
      <c r="H337" s="170">
        <v>15.48</v>
      </c>
      <c r="I337" s="171"/>
      <c r="J337" s="172">
        <f>ROUND(I337*H337,2)</f>
        <v>0</v>
      </c>
      <c r="K337" s="168" t="s">
        <v>130</v>
      </c>
      <c r="L337" s="37"/>
      <c r="M337" s="173" t="s">
        <v>5</v>
      </c>
      <c r="N337" s="174" t="s">
        <v>39</v>
      </c>
      <c r="O337" s="38"/>
      <c r="P337" s="175">
        <f>O337*H337</f>
        <v>0</v>
      </c>
      <c r="Q337" s="175">
        <v>0</v>
      </c>
      <c r="R337" s="175">
        <f>Q337*H337</f>
        <v>0</v>
      </c>
      <c r="S337" s="175">
        <v>0.188</v>
      </c>
      <c r="T337" s="176">
        <f>S337*H337</f>
        <v>2.9102399999999999</v>
      </c>
      <c r="AR337" s="21" t="s">
        <v>131</v>
      </c>
      <c r="AT337" s="21" t="s">
        <v>126</v>
      </c>
      <c r="AU337" s="21" t="s">
        <v>78</v>
      </c>
      <c r="AY337" s="21" t="s">
        <v>124</v>
      </c>
      <c r="BE337" s="177">
        <f>IF(N337="základní",J337,0)</f>
        <v>0</v>
      </c>
      <c r="BF337" s="177">
        <f>IF(N337="snížená",J337,0)</f>
        <v>0</v>
      </c>
      <c r="BG337" s="177">
        <f>IF(N337="zákl. přenesená",J337,0)</f>
        <v>0</v>
      </c>
      <c r="BH337" s="177">
        <f>IF(N337="sníž. přenesená",J337,0)</f>
        <v>0</v>
      </c>
      <c r="BI337" s="177">
        <f>IF(N337="nulová",J337,0)</f>
        <v>0</v>
      </c>
      <c r="BJ337" s="21" t="s">
        <v>76</v>
      </c>
      <c r="BK337" s="177">
        <f>ROUND(I337*H337,2)</f>
        <v>0</v>
      </c>
      <c r="BL337" s="21" t="s">
        <v>131</v>
      </c>
      <c r="BM337" s="21" t="s">
        <v>536</v>
      </c>
    </row>
    <row r="338" spans="2:65" s="1" customFormat="1" ht="94.5">
      <c r="B338" s="37"/>
      <c r="D338" s="178" t="s">
        <v>133</v>
      </c>
      <c r="F338" s="179" t="s">
        <v>537</v>
      </c>
      <c r="I338" s="180"/>
      <c r="L338" s="37"/>
      <c r="M338" s="181"/>
      <c r="N338" s="38"/>
      <c r="O338" s="38"/>
      <c r="P338" s="38"/>
      <c r="Q338" s="38"/>
      <c r="R338" s="38"/>
      <c r="S338" s="38"/>
      <c r="T338" s="66"/>
      <c r="AT338" s="21" t="s">
        <v>133</v>
      </c>
      <c r="AU338" s="21" t="s">
        <v>78</v>
      </c>
    </row>
    <row r="339" spans="2:65" s="1" customFormat="1" ht="27">
      <c r="B339" s="37"/>
      <c r="D339" s="178" t="s">
        <v>135</v>
      </c>
      <c r="F339" s="179" t="s">
        <v>538</v>
      </c>
      <c r="I339" s="180"/>
      <c r="L339" s="37"/>
      <c r="M339" s="181"/>
      <c r="N339" s="38"/>
      <c r="O339" s="38"/>
      <c r="P339" s="38"/>
      <c r="Q339" s="38"/>
      <c r="R339" s="38"/>
      <c r="S339" s="38"/>
      <c r="T339" s="66"/>
      <c r="AT339" s="21" t="s">
        <v>135</v>
      </c>
      <c r="AU339" s="21" t="s">
        <v>78</v>
      </c>
    </row>
    <row r="340" spans="2:65" s="11" customFormat="1" ht="13.5">
      <c r="B340" s="182"/>
      <c r="D340" s="178" t="s">
        <v>137</v>
      </c>
      <c r="E340" s="183" t="s">
        <v>5</v>
      </c>
      <c r="F340" s="184" t="s">
        <v>539</v>
      </c>
      <c r="H340" s="185">
        <v>15.48</v>
      </c>
      <c r="I340" s="186"/>
      <c r="L340" s="182"/>
      <c r="M340" s="187"/>
      <c r="N340" s="188"/>
      <c r="O340" s="188"/>
      <c r="P340" s="188"/>
      <c r="Q340" s="188"/>
      <c r="R340" s="188"/>
      <c r="S340" s="188"/>
      <c r="T340" s="189"/>
      <c r="AT340" s="183" t="s">
        <v>137</v>
      </c>
      <c r="AU340" s="183" t="s">
        <v>78</v>
      </c>
      <c r="AV340" s="11" t="s">
        <v>78</v>
      </c>
      <c r="AW340" s="11" t="s">
        <v>32</v>
      </c>
      <c r="AX340" s="11" t="s">
        <v>76</v>
      </c>
      <c r="AY340" s="183" t="s">
        <v>124</v>
      </c>
    </row>
    <row r="341" spans="2:65" s="1" customFormat="1" ht="25.5" customHeight="1">
      <c r="B341" s="165"/>
      <c r="C341" s="166" t="s">
        <v>540</v>
      </c>
      <c r="D341" s="166" t="s">
        <v>126</v>
      </c>
      <c r="E341" s="167" t="s">
        <v>541</v>
      </c>
      <c r="F341" s="168" t="s">
        <v>542</v>
      </c>
      <c r="G341" s="169" t="s">
        <v>129</v>
      </c>
      <c r="H341" s="170">
        <v>1986.28</v>
      </c>
      <c r="I341" s="171"/>
      <c r="J341" s="172">
        <f>ROUND(I341*H341,2)</f>
        <v>0</v>
      </c>
      <c r="K341" s="168" t="s">
        <v>130</v>
      </c>
      <c r="L341" s="37"/>
      <c r="M341" s="173" t="s">
        <v>5</v>
      </c>
      <c r="N341" s="174" t="s">
        <v>39</v>
      </c>
      <c r="O341" s="38"/>
      <c r="P341" s="175">
        <f>O341*H341</f>
        <v>0</v>
      </c>
      <c r="Q341" s="175">
        <v>0</v>
      </c>
      <c r="R341" s="175">
        <f>Q341*H341</f>
        <v>0</v>
      </c>
      <c r="S341" s="175">
        <v>6.5000000000000002E-2</v>
      </c>
      <c r="T341" s="176">
        <f>S341*H341</f>
        <v>129.10820000000001</v>
      </c>
      <c r="AR341" s="21" t="s">
        <v>131</v>
      </c>
      <c r="AT341" s="21" t="s">
        <v>126</v>
      </c>
      <c r="AU341" s="21" t="s">
        <v>78</v>
      </c>
      <c r="AY341" s="21" t="s">
        <v>124</v>
      </c>
      <c r="BE341" s="177">
        <f>IF(N341="základní",J341,0)</f>
        <v>0</v>
      </c>
      <c r="BF341" s="177">
        <f>IF(N341="snížená",J341,0)</f>
        <v>0</v>
      </c>
      <c r="BG341" s="177">
        <f>IF(N341="zákl. přenesená",J341,0)</f>
        <v>0</v>
      </c>
      <c r="BH341" s="177">
        <f>IF(N341="sníž. přenesená",J341,0)</f>
        <v>0</v>
      </c>
      <c r="BI341" s="177">
        <f>IF(N341="nulová",J341,0)</f>
        <v>0</v>
      </c>
      <c r="BJ341" s="21" t="s">
        <v>76</v>
      </c>
      <c r="BK341" s="177">
        <f>ROUND(I341*H341,2)</f>
        <v>0</v>
      </c>
      <c r="BL341" s="21" t="s">
        <v>131</v>
      </c>
      <c r="BM341" s="21" t="s">
        <v>543</v>
      </c>
    </row>
    <row r="342" spans="2:65" s="1" customFormat="1" ht="67.5">
      <c r="B342" s="37"/>
      <c r="D342" s="178" t="s">
        <v>133</v>
      </c>
      <c r="F342" s="179" t="s">
        <v>544</v>
      </c>
      <c r="I342" s="180"/>
      <c r="L342" s="37"/>
      <c r="M342" s="181"/>
      <c r="N342" s="38"/>
      <c r="O342" s="38"/>
      <c r="P342" s="38"/>
      <c r="Q342" s="38"/>
      <c r="R342" s="38"/>
      <c r="S342" s="38"/>
      <c r="T342" s="66"/>
      <c r="AT342" s="21" t="s">
        <v>133</v>
      </c>
      <c r="AU342" s="21" t="s">
        <v>78</v>
      </c>
    </row>
    <row r="343" spans="2:65" s="1" customFormat="1" ht="27">
      <c r="B343" s="37"/>
      <c r="D343" s="178" t="s">
        <v>135</v>
      </c>
      <c r="F343" s="179" t="s">
        <v>545</v>
      </c>
      <c r="I343" s="180"/>
      <c r="L343" s="37"/>
      <c r="M343" s="181"/>
      <c r="N343" s="38"/>
      <c r="O343" s="38"/>
      <c r="P343" s="38"/>
      <c r="Q343" s="38"/>
      <c r="R343" s="38"/>
      <c r="S343" s="38"/>
      <c r="T343" s="66"/>
      <c r="AT343" s="21" t="s">
        <v>135</v>
      </c>
      <c r="AU343" s="21" t="s">
        <v>78</v>
      </c>
    </row>
    <row r="344" spans="2:65" s="11" customFormat="1" ht="13.5">
      <c r="B344" s="182"/>
      <c r="D344" s="178" t="s">
        <v>137</v>
      </c>
      <c r="E344" s="183" t="s">
        <v>5</v>
      </c>
      <c r="F344" s="184" t="s">
        <v>546</v>
      </c>
      <c r="H344" s="185">
        <v>1986.28</v>
      </c>
      <c r="I344" s="186"/>
      <c r="L344" s="182"/>
      <c r="M344" s="187"/>
      <c r="N344" s="188"/>
      <c r="O344" s="188"/>
      <c r="P344" s="188"/>
      <c r="Q344" s="188"/>
      <c r="R344" s="188"/>
      <c r="S344" s="188"/>
      <c r="T344" s="189"/>
      <c r="AT344" s="183" t="s">
        <v>137</v>
      </c>
      <c r="AU344" s="183" t="s">
        <v>78</v>
      </c>
      <c r="AV344" s="11" t="s">
        <v>78</v>
      </c>
      <c r="AW344" s="11" t="s">
        <v>32</v>
      </c>
      <c r="AX344" s="11" t="s">
        <v>76</v>
      </c>
      <c r="AY344" s="183" t="s">
        <v>124</v>
      </c>
    </row>
    <row r="345" spans="2:65" s="1" customFormat="1" ht="25.5" customHeight="1">
      <c r="B345" s="165"/>
      <c r="C345" s="166" t="s">
        <v>547</v>
      </c>
      <c r="D345" s="166" t="s">
        <v>126</v>
      </c>
      <c r="E345" s="167" t="s">
        <v>548</v>
      </c>
      <c r="F345" s="168" t="s">
        <v>549</v>
      </c>
      <c r="G345" s="169" t="s">
        <v>129</v>
      </c>
      <c r="H345" s="170">
        <v>1986.28</v>
      </c>
      <c r="I345" s="171"/>
      <c r="J345" s="172">
        <f>ROUND(I345*H345,2)</f>
        <v>0</v>
      </c>
      <c r="K345" s="168" t="s">
        <v>130</v>
      </c>
      <c r="L345" s="37"/>
      <c r="M345" s="173" t="s">
        <v>5</v>
      </c>
      <c r="N345" s="174" t="s">
        <v>39</v>
      </c>
      <c r="O345" s="38"/>
      <c r="P345" s="175">
        <f>O345*H345</f>
        <v>0</v>
      </c>
      <c r="Q345" s="175">
        <v>0</v>
      </c>
      <c r="R345" s="175">
        <f>Q345*H345</f>
        <v>0</v>
      </c>
      <c r="S345" s="175">
        <v>7.0000000000000007E-2</v>
      </c>
      <c r="T345" s="176">
        <f>S345*H345</f>
        <v>139.03960000000001</v>
      </c>
      <c r="AR345" s="21" t="s">
        <v>131</v>
      </c>
      <c r="AT345" s="21" t="s">
        <v>126</v>
      </c>
      <c r="AU345" s="21" t="s">
        <v>78</v>
      </c>
      <c r="AY345" s="21" t="s">
        <v>124</v>
      </c>
      <c r="BE345" s="177">
        <f>IF(N345="základní",J345,0)</f>
        <v>0</v>
      </c>
      <c r="BF345" s="177">
        <f>IF(N345="snížená",J345,0)</f>
        <v>0</v>
      </c>
      <c r="BG345" s="177">
        <f>IF(N345="zákl. přenesená",J345,0)</f>
        <v>0</v>
      </c>
      <c r="BH345" s="177">
        <f>IF(N345="sníž. přenesená",J345,0)</f>
        <v>0</v>
      </c>
      <c r="BI345" s="177">
        <f>IF(N345="nulová",J345,0)</f>
        <v>0</v>
      </c>
      <c r="BJ345" s="21" t="s">
        <v>76</v>
      </c>
      <c r="BK345" s="177">
        <f>ROUND(I345*H345,2)</f>
        <v>0</v>
      </c>
      <c r="BL345" s="21" t="s">
        <v>131</v>
      </c>
      <c r="BM345" s="21" t="s">
        <v>550</v>
      </c>
    </row>
    <row r="346" spans="2:65" s="1" customFormat="1" ht="67.5">
      <c r="B346" s="37"/>
      <c r="D346" s="178" t="s">
        <v>133</v>
      </c>
      <c r="F346" s="179" t="s">
        <v>544</v>
      </c>
      <c r="I346" s="180"/>
      <c r="L346" s="37"/>
      <c r="M346" s="181"/>
      <c r="N346" s="38"/>
      <c r="O346" s="38"/>
      <c r="P346" s="38"/>
      <c r="Q346" s="38"/>
      <c r="R346" s="38"/>
      <c r="S346" s="38"/>
      <c r="T346" s="66"/>
      <c r="AT346" s="21" t="s">
        <v>133</v>
      </c>
      <c r="AU346" s="21" t="s">
        <v>78</v>
      </c>
    </row>
    <row r="347" spans="2:65" s="1" customFormat="1" ht="27">
      <c r="B347" s="37"/>
      <c r="D347" s="178" t="s">
        <v>135</v>
      </c>
      <c r="F347" s="179" t="s">
        <v>551</v>
      </c>
      <c r="I347" s="180"/>
      <c r="L347" s="37"/>
      <c r="M347" s="181"/>
      <c r="N347" s="38"/>
      <c r="O347" s="38"/>
      <c r="P347" s="38"/>
      <c r="Q347" s="38"/>
      <c r="R347" s="38"/>
      <c r="S347" s="38"/>
      <c r="T347" s="66"/>
      <c r="AT347" s="21" t="s">
        <v>135</v>
      </c>
      <c r="AU347" s="21" t="s">
        <v>78</v>
      </c>
    </row>
    <row r="348" spans="2:65" s="11" customFormat="1" ht="13.5">
      <c r="B348" s="182"/>
      <c r="D348" s="178" t="s">
        <v>137</v>
      </c>
      <c r="E348" s="183" t="s">
        <v>5</v>
      </c>
      <c r="F348" s="184" t="s">
        <v>546</v>
      </c>
      <c r="H348" s="185">
        <v>1986.28</v>
      </c>
      <c r="I348" s="186"/>
      <c r="L348" s="182"/>
      <c r="M348" s="187"/>
      <c r="N348" s="188"/>
      <c r="O348" s="188"/>
      <c r="P348" s="188"/>
      <c r="Q348" s="188"/>
      <c r="R348" s="188"/>
      <c r="S348" s="188"/>
      <c r="T348" s="189"/>
      <c r="AT348" s="183" t="s">
        <v>137</v>
      </c>
      <c r="AU348" s="183" t="s">
        <v>78</v>
      </c>
      <c r="AV348" s="11" t="s">
        <v>78</v>
      </c>
      <c r="AW348" s="11" t="s">
        <v>32</v>
      </c>
      <c r="AX348" s="11" t="s">
        <v>76</v>
      </c>
      <c r="AY348" s="183" t="s">
        <v>124</v>
      </c>
    </row>
    <row r="349" spans="2:65" s="1" customFormat="1" ht="25.5" customHeight="1">
      <c r="B349" s="165"/>
      <c r="C349" s="166" t="s">
        <v>552</v>
      </c>
      <c r="D349" s="166" t="s">
        <v>126</v>
      </c>
      <c r="E349" s="167" t="s">
        <v>553</v>
      </c>
      <c r="F349" s="168" t="s">
        <v>554</v>
      </c>
      <c r="G349" s="169" t="s">
        <v>129</v>
      </c>
      <c r="H349" s="170">
        <v>478.8</v>
      </c>
      <c r="I349" s="171"/>
      <c r="J349" s="172">
        <f>ROUND(I349*H349,2)</f>
        <v>0</v>
      </c>
      <c r="K349" s="168" t="s">
        <v>130</v>
      </c>
      <c r="L349" s="37"/>
      <c r="M349" s="173" t="s">
        <v>5</v>
      </c>
      <c r="N349" s="174" t="s">
        <v>39</v>
      </c>
      <c r="O349" s="38"/>
      <c r="P349" s="175">
        <f>O349*H349</f>
        <v>0</v>
      </c>
      <c r="Q349" s="175">
        <v>1.9429999999999999E-2</v>
      </c>
      <c r="R349" s="175">
        <f>Q349*H349</f>
        <v>9.3030840000000001</v>
      </c>
      <c r="S349" s="175">
        <v>0</v>
      </c>
      <c r="T349" s="176">
        <f>S349*H349</f>
        <v>0</v>
      </c>
      <c r="AR349" s="21" t="s">
        <v>131</v>
      </c>
      <c r="AT349" s="21" t="s">
        <v>126</v>
      </c>
      <c r="AU349" s="21" t="s">
        <v>78</v>
      </c>
      <c r="AY349" s="21" t="s">
        <v>124</v>
      </c>
      <c r="BE349" s="177">
        <f>IF(N349="základní",J349,0)</f>
        <v>0</v>
      </c>
      <c r="BF349" s="177">
        <f>IF(N349="snížená",J349,0)</f>
        <v>0</v>
      </c>
      <c r="BG349" s="177">
        <f>IF(N349="zákl. přenesená",J349,0)</f>
        <v>0</v>
      </c>
      <c r="BH349" s="177">
        <f>IF(N349="sníž. přenesená",J349,0)</f>
        <v>0</v>
      </c>
      <c r="BI349" s="177">
        <f>IF(N349="nulová",J349,0)</f>
        <v>0</v>
      </c>
      <c r="BJ349" s="21" t="s">
        <v>76</v>
      </c>
      <c r="BK349" s="177">
        <f>ROUND(I349*H349,2)</f>
        <v>0</v>
      </c>
      <c r="BL349" s="21" t="s">
        <v>131</v>
      </c>
      <c r="BM349" s="21" t="s">
        <v>555</v>
      </c>
    </row>
    <row r="350" spans="2:65" s="1" customFormat="1" ht="135">
      <c r="B350" s="37"/>
      <c r="D350" s="178" t="s">
        <v>133</v>
      </c>
      <c r="F350" s="179" t="s">
        <v>556</v>
      </c>
      <c r="I350" s="180"/>
      <c r="L350" s="37"/>
      <c r="M350" s="181"/>
      <c r="N350" s="38"/>
      <c r="O350" s="38"/>
      <c r="P350" s="38"/>
      <c r="Q350" s="38"/>
      <c r="R350" s="38"/>
      <c r="S350" s="38"/>
      <c r="T350" s="66"/>
      <c r="AT350" s="21" t="s">
        <v>133</v>
      </c>
      <c r="AU350" s="21" t="s">
        <v>78</v>
      </c>
    </row>
    <row r="351" spans="2:65" s="1" customFormat="1" ht="40.5">
      <c r="B351" s="37"/>
      <c r="D351" s="178" t="s">
        <v>135</v>
      </c>
      <c r="F351" s="179" t="s">
        <v>557</v>
      </c>
      <c r="I351" s="180"/>
      <c r="L351" s="37"/>
      <c r="M351" s="181"/>
      <c r="N351" s="38"/>
      <c r="O351" s="38"/>
      <c r="P351" s="38"/>
      <c r="Q351" s="38"/>
      <c r="R351" s="38"/>
      <c r="S351" s="38"/>
      <c r="T351" s="66"/>
      <c r="AT351" s="21" t="s">
        <v>135</v>
      </c>
      <c r="AU351" s="21" t="s">
        <v>78</v>
      </c>
    </row>
    <row r="352" spans="2:65" s="11" customFormat="1" ht="13.5">
      <c r="B352" s="182"/>
      <c r="D352" s="178" t="s">
        <v>137</v>
      </c>
      <c r="E352" s="183" t="s">
        <v>5</v>
      </c>
      <c r="F352" s="184" t="s">
        <v>558</v>
      </c>
      <c r="H352" s="185">
        <v>478.8</v>
      </c>
      <c r="I352" s="186"/>
      <c r="L352" s="182"/>
      <c r="M352" s="187"/>
      <c r="N352" s="188"/>
      <c r="O352" s="188"/>
      <c r="P352" s="188"/>
      <c r="Q352" s="188"/>
      <c r="R352" s="188"/>
      <c r="S352" s="188"/>
      <c r="T352" s="189"/>
      <c r="AT352" s="183" t="s">
        <v>137</v>
      </c>
      <c r="AU352" s="183" t="s">
        <v>78</v>
      </c>
      <c r="AV352" s="11" t="s">
        <v>78</v>
      </c>
      <c r="AW352" s="11" t="s">
        <v>32</v>
      </c>
      <c r="AX352" s="11" t="s">
        <v>76</v>
      </c>
      <c r="AY352" s="183" t="s">
        <v>124</v>
      </c>
    </row>
    <row r="353" spans="2:65" s="1" customFormat="1" ht="25.5" customHeight="1">
      <c r="B353" s="165"/>
      <c r="C353" s="166" t="s">
        <v>559</v>
      </c>
      <c r="D353" s="166" t="s">
        <v>126</v>
      </c>
      <c r="E353" s="167" t="s">
        <v>560</v>
      </c>
      <c r="F353" s="168" t="s">
        <v>561</v>
      </c>
      <c r="G353" s="169" t="s">
        <v>129</v>
      </c>
      <c r="H353" s="170">
        <v>239.4</v>
      </c>
      <c r="I353" s="171"/>
      <c r="J353" s="172">
        <f>ROUND(I353*H353,2)</f>
        <v>0</v>
      </c>
      <c r="K353" s="168" t="s">
        <v>130</v>
      </c>
      <c r="L353" s="37"/>
      <c r="M353" s="173" t="s">
        <v>5</v>
      </c>
      <c r="N353" s="174" t="s">
        <v>39</v>
      </c>
      <c r="O353" s="38"/>
      <c r="P353" s="175">
        <f>O353*H353</f>
        <v>0</v>
      </c>
      <c r="Q353" s="175">
        <v>5.8279999999999998E-2</v>
      </c>
      <c r="R353" s="175">
        <f>Q353*H353</f>
        <v>13.952232</v>
      </c>
      <c r="S353" s="175">
        <v>0</v>
      </c>
      <c r="T353" s="176">
        <f>S353*H353</f>
        <v>0</v>
      </c>
      <c r="AR353" s="21" t="s">
        <v>131</v>
      </c>
      <c r="AT353" s="21" t="s">
        <v>126</v>
      </c>
      <c r="AU353" s="21" t="s">
        <v>78</v>
      </c>
      <c r="AY353" s="21" t="s">
        <v>124</v>
      </c>
      <c r="BE353" s="177">
        <f>IF(N353="základní",J353,0)</f>
        <v>0</v>
      </c>
      <c r="BF353" s="177">
        <f>IF(N353="snížená",J353,0)</f>
        <v>0</v>
      </c>
      <c r="BG353" s="177">
        <f>IF(N353="zákl. přenesená",J353,0)</f>
        <v>0</v>
      </c>
      <c r="BH353" s="177">
        <f>IF(N353="sníž. přenesená",J353,0)</f>
        <v>0</v>
      </c>
      <c r="BI353" s="177">
        <f>IF(N353="nulová",J353,0)</f>
        <v>0</v>
      </c>
      <c r="BJ353" s="21" t="s">
        <v>76</v>
      </c>
      <c r="BK353" s="177">
        <f>ROUND(I353*H353,2)</f>
        <v>0</v>
      </c>
      <c r="BL353" s="21" t="s">
        <v>131</v>
      </c>
      <c r="BM353" s="21" t="s">
        <v>562</v>
      </c>
    </row>
    <row r="354" spans="2:65" s="1" customFormat="1" ht="135">
      <c r="B354" s="37"/>
      <c r="D354" s="178" t="s">
        <v>133</v>
      </c>
      <c r="F354" s="179" t="s">
        <v>556</v>
      </c>
      <c r="I354" s="180"/>
      <c r="L354" s="37"/>
      <c r="M354" s="181"/>
      <c r="N354" s="38"/>
      <c r="O354" s="38"/>
      <c r="P354" s="38"/>
      <c r="Q354" s="38"/>
      <c r="R354" s="38"/>
      <c r="S354" s="38"/>
      <c r="T354" s="66"/>
      <c r="AT354" s="21" t="s">
        <v>133</v>
      </c>
      <c r="AU354" s="21" t="s">
        <v>78</v>
      </c>
    </row>
    <row r="355" spans="2:65" s="1" customFormat="1" ht="40.5">
      <c r="B355" s="37"/>
      <c r="D355" s="178" t="s">
        <v>135</v>
      </c>
      <c r="F355" s="179" t="s">
        <v>563</v>
      </c>
      <c r="I355" s="180"/>
      <c r="L355" s="37"/>
      <c r="M355" s="181"/>
      <c r="N355" s="38"/>
      <c r="O355" s="38"/>
      <c r="P355" s="38"/>
      <c r="Q355" s="38"/>
      <c r="R355" s="38"/>
      <c r="S355" s="38"/>
      <c r="T355" s="66"/>
      <c r="AT355" s="21" t="s">
        <v>135</v>
      </c>
      <c r="AU355" s="21" t="s">
        <v>78</v>
      </c>
    </row>
    <row r="356" spans="2:65" s="11" customFormat="1" ht="13.5">
      <c r="B356" s="182"/>
      <c r="D356" s="178" t="s">
        <v>137</v>
      </c>
      <c r="E356" s="183" t="s">
        <v>5</v>
      </c>
      <c r="F356" s="184" t="s">
        <v>564</v>
      </c>
      <c r="H356" s="185">
        <v>239.4</v>
      </c>
      <c r="I356" s="186"/>
      <c r="L356" s="182"/>
      <c r="M356" s="187"/>
      <c r="N356" s="188"/>
      <c r="O356" s="188"/>
      <c r="P356" s="188"/>
      <c r="Q356" s="188"/>
      <c r="R356" s="188"/>
      <c r="S356" s="188"/>
      <c r="T356" s="189"/>
      <c r="AT356" s="183" t="s">
        <v>137</v>
      </c>
      <c r="AU356" s="183" t="s">
        <v>78</v>
      </c>
      <c r="AV356" s="11" t="s">
        <v>78</v>
      </c>
      <c r="AW356" s="11" t="s">
        <v>32</v>
      </c>
      <c r="AX356" s="11" t="s">
        <v>76</v>
      </c>
      <c r="AY356" s="183" t="s">
        <v>124</v>
      </c>
    </row>
    <row r="357" spans="2:65" s="1" customFormat="1" ht="25.5" customHeight="1">
      <c r="B357" s="165"/>
      <c r="C357" s="166" t="s">
        <v>565</v>
      </c>
      <c r="D357" s="166" t="s">
        <v>126</v>
      </c>
      <c r="E357" s="167" t="s">
        <v>566</v>
      </c>
      <c r="F357" s="168" t="s">
        <v>567</v>
      </c>
      <c r="G357" s="169" t="s">
        <v>129</v>
      </c>
      <c r="H357" s="170">
        <v>79.8</v>
      </c>
      <c r="I357" s="171"/>
      <c r="J357" s="172">
        <f>ROUND(I357*H357,2)</f>
        <v>0</v>
      </c>
      <c r="K357" s="168" t="s">
        <v>130</v>
      </c>
      <c r="L357" s="37"/>
      <c r="M357" s="173" t="s">
        <v>5</v>
      </c>
      <c r="N357" s="174" t="s">
        <v>39</v>
      </c>
      <c r="O357" s="38"/>
      <c r="P357" s="175">
        <f>O357*H357</f>
        <v>0</v>
      </c>
      <c r="Q357" s="175">
        <v>9.9750000000000005E-2</v>
      </c>
      <c r="R357" s="175">
        <f>Q357*H357</f>
        <v>7.9600499999999998</v>
      </c>
      <c r="S357" s="175">
        <v>0</v>
      </c>
      <c r="T357" s="176">
        <f>S357*H357</f>
        <v>0</v>
      </c>
      <c r="AR357" s="21" t="s">
        <v>131</v>
      </c>
      <c r="AT357" s="21" t="s">
        <v>126</v>
      </c>
      <c r="AU357" s="21" t="s">
        <v>78</v>
      </c>
      <c r="AY357" s="21" t="s">
        <v>124</v>
      </c>
      <c r="BE357" s="177">
        <f>IF(N357="základní",J357,0)</f>
        <v>0</v>
      </c>
      <c r="BF357" s="177">
        <f>IF(N357="snížená",J357,0)</f>
        <v>0</v>
      </c>
      <c r="BG357" s="177">
        <f>IF(N357="zákl. přenesená",J357,0)</f>
        <v>0</v>
      </c>
      <c r="BH357" s="177">
        <f>IF(N357="sníž. přenesená",J357,0)</f>
        <v>0</v>
      </c>
      <c r="BI357" s="177">
        <f>IF(N357="nulová",J357,0)</f>
        <v>0</v>
      </c>
      <c r="BJ357" s="21" t="s">
        <v>76</v>
      </c>
      <c r="BK357" s="177">
        <f>ROUND(I357*H357,2)</f>
        <v>0</v>
      </c>
      <c r="BL357" s="21" t="s">
        <v>131</v>
      </c>
      <c r="BM357" s="21" t="s">
        <v>568</v>
      </c>
    </row>
    <row r="358" spans="2:65" s="1" customFormat="1" ht="135">
      <c r="B358" s="37"/>
      <c r="D358" s="178" t="s">
        <v>133</v>
      </c>
      <c r="F358" s="179" t="s">
        <v>556</v>
      </c>
      <c r="I358" s="180"/>
      <c r="L358" s="37"/>
      <c r="M358" s="181"/>
      <c r="N358" s="38"/>
      <c r="O358" s="38"/>
      <c r="P358" s="38"/>
      <c r="Q358" s="38"/>
      <c r="R358" s="38"/>
      <c r="S358" s="38"/>
      <c r="T358" s="66"/>
      <c r="AT358" s="21" t="s">
        <v>133</v>
      </c>
      <c r="AU358" s="21" t="s">
        <v>78</v>
      </c>
    </row>
    <row r="359" spans="2:65" s="1" customFormat="1" ht="40.5">
      <c r="B359" s="37"/>
      <c r="D359" s="178" t="s">
        <v>135</v>
      </c>
      <c r="F359" s="179" t="s">
        <v>569</v>
      </c>
      <c r="I359" s="180"/>
      <c r="L359" s="37"/>
      <c r="M359" s="181"/>
      <c r="N359" s="38"/>
      <c r="O359" s="38"/>
      <c r="P359" s="38"/>
      <c r="Q359" s="38"/>
      <c r="R359" s="38"/>
      <c r="S359" s="38"/>
      <c r="T359" s="66"/>
      <c r="AT359" s="21" t="s">
        <v>135</v>
      </c>
      <c r="AU359" s="21" t="s">
        <v>78</v>
      </c>
    </row>
    <row r="360" spans="2:65" s="11" customFormat="1" ht="13.5">
      <c r="B360" s="182"/>
      <c r="D360" s="178" t="s">
        <v>137</v>
      </c>
      <c r="E360" s="183" t="s">
        <v>5</v>
      </c>
      <c r="F360" s="184" t="s">
        <v>570</v>
      </c>
      <c r="H360" s="185">
        <v>79.8</v>
      </c>
      <c r="I360" s="186"/>
      <c r="L360" s="182"/>
      <c r="M360" s="187"/>
      <c r="N360" s="188"/>
      <c r="O360" s="188"/>
      <c r="P360" s="188"/>
      <c r="Q360" s="188"/>
      <c r="R360" s="188"/>
      <c r="S360" s="188"/>
      <c r="T360" s="189"/>
      <c r="AT360" s="183" t="s">
        <v>137</v>
      </c>
      <c r="AU360" s="183" t="s">
        <v>78</v>
      </c>
      <c r="AV360" s="11" t="s">
        <v>78</v>
      </c>
      <c r="AW360" s="11" t="s">
        <v>32</v>
      </c>
      <c r="AX360" s="11" t="s">
        <v>76</v>
      </c>
      <c r="AY360" s="183" t="s">
        <v>124</v>
      </c>
    </row>
    <row r="361" spans="2:65" s="1" customFormat="1" ht="25.5" customHeight="1">
      <c r="B361" s="165"/>
      <c r="C361" s="166" t="s">
        <v>571</v>
      </c>
      <c r="D361" s="166" t="s">
        <v>126</v>
      </c>
      <c r="E361" s="167" t="s">
        <v>572</v>
      </c>
      <c r="F361" s="168" t="s">
        <v>573</v>
      </c>
      <c r="G361" s="169" t="s">
        <v>129</v>
      </c>
      <c r="H361" s="170">
        <v>324</v>
      </c>
      <c r="I361" s="171"/>
      <c r="J361" s="172">
        <f>ROUND(I361*H361,2)</f>
        <v>0</v>
      </c>
      <c r="K361" s="168" t="s">
        <v>130</v>
      </c>
      <c r="L361" s="37"/>
      <c r="M361" s="173" t="s">
        <v>5</v>
      </c>
      <c r="N361" s="174" t="s">
        <v>39</v>
      </c>
      <c r="O361" s="38"/>
      <c r="P361" s="175">
        <f>O361*H361</f>
        <v>0</v>
      </c>
      <c r="Q361" s="175">
        <v>9.9750000000000005E-2</v>
      </c>
      <c r="R361" s="175">
        <f>Q361*H361</f>
        <v>32.319000000000003</v>
      </c>
      <c r="S361" s="175">
        <v>0</v>
      </c>
      <c r="T361" s="176">
        <f>S361*H361</f>
        <v>0</v>
      </c>
      <c r="AR361" s="21" t="s">
        <v>131</v>
      </c>
      <c r="AT361" s="21" t="s">
        <v>126</v>
      </c>
      <c r="AU361" s="21" t="s">
        <v>78</v>
      </c>
      <c r="AY361" s="21" t="s">
        <v>124</v>
      </c>
      <c r="BE361" s="177">
        <f>IF(N361="základní",J361,0)</f>
        <v>0</v>
      </c>
      <c r="BF361" s="177">
        <f>IF(N361="snížená",J361,0)</f>
        <v>0</v>
      </c>
      <c r="BG361" s="177">
        <f>IF(N361="zákl. přenesená",J361,0)</f>
        <v>0</v>
      </c>
      <c r="BH361" s="177">
        <f>IF(N361="sníž. přenesená",J361,0)</f>
        <v>0</v>
      </c>
      <c r="BI361" s="177">
        <f>IF(N361="nulová",J361,0)</f>
        <v>0</v>
      </c>
      <c r="BJ361" s="21" t="s">
        <v>76</v>
      </c>
      <c r="BK361" s="177">
        <f>ROUND(I361*H361,2)</f>
        <v>0</v>
      </c>
      <c r="BL361" s="21" t="s">
        <v>131</v>
      </c>
      <c r="BM361" s="21" t="s">
        <v>574</v>
      </c>
    </row>
    <row r="362" spans="2:65" s="1" customFormat="1" ht="135">
      <c r="B362" s="37"/>
      <c r="D362" s="178" t="s">
        <v>133</v>
      </c>
      <c r="F362" s="179" t="s">
        <v>556</v>
      </c>
      <c r="I362" s="180"/>
      <c r="L362" s="37"/>
      <c r="M362" s="181"/>
      <c r="N362" s="38"/>
      <c r="O362" s="38"/>
      <c r="P362" s="38"/>
      <c r="Q362" s="38"/>
      <c r="R362" s="38"/>
      <c r="S362" s="38"/>
      <c r="T362" s="66"/>
      <c r="AT362" s="21" t="s">
        <v>133</v>
      </c>
      <c r="AU362" s="21" t="s">
        <v>78</v>
      </c>
    </row>
    <row r="363" spans="2:65" s="1" customFormat="1" ht="27">
      <c r="B363" s="37"/>
      <c r="D363" s="178" t="s">
        <v>135</v>
      </c>
      <c r="F363" s="179" t="s">
        <v>575</v>
      </c>
      <c r="I363" s="180"/>
      <c r="L363" s="37"/>
      <c r="M363" s="181"/>
      <c r="N363" s="38"/>
      <c r="O363" s="38"/>
      <c r="P363" s="38"/>
      <c r="Q363" s="38"/>
      <c r="R363" s="38"/>
      <c r="S363" s="38"/>
      <c r="T363" s="66"/>
      <c r="AT363" s="21" t="s">
        <v>135</v>
      </c>
      <c r="AU363" s="21" t="s">
        <v>78</v>
      </c>
    </row>
    <row r="364" spans="2:65" s="11" customFormat="1" ht="13.5">
      <c r="B364" s="182"/>
      <c r="D364" s="178" t="s">
        <v>137</v>
      </c>
      <c r="E364" s="183" t="s">
        <v>5</v>
      </c>
      <c r="F364" s="184" t="s">
        <v>576</v>
      </c>
      <c r="H364" s="185">
        <v>324</v>
      </c>
      <c r="I364" s="186"/>
      <c r="L364" s="182"/>
      <c r="M364" s="187"/>
      <c r="N364" s="188"/>
      <c r="O364" s="188"/>
      <c r="P364" s="188"/>
      <c r="Q364" s="188"/>
      <c r="R364" s="188"/>
      <c r="S364" s="188"/>
      <c r="T364" s="189"/>
      <c r="AT364" s="183" t="s">
        <v>137</v>
      </c>
      <c r="AU364" s="183" t="s">
        <v>78</v>
      </c>
      <c r="AV364" s="11" t="s">
        <v>78</v>
      </c>
      <c r="AW364" s="11" t="s">
        <v>32</v>
      </c>
      <c r="AX364" s="11" t="s">
        <v>76</v>
      </c>
      <c r="AY364" s="183" t="s">
        <v>124</v>
      </c>
    </row>
    <row r="365" spans="2:65" s="1" customFormat="1" ht="25.5" customHeight="1">
      <c r="B365" s="165"/>
      <c r="C365" s="166" t="s">
        <v>577</v>
      </c>
      <c r="D365" s="166" t="s">
        <v>126</v>
      </c>
      <c r="E365" s="167" t="s">
        <v>578</v>
      </c>
      <c r="F365" s="168" t="s">
        <v>579</v>
      </c>
      <c r="G365" s="169" t="s">
        <v>129</v>
      </c>
      <c r="H365" s="170">
        <v>798</v>
      </c>
      <c r="I365" s="171"/>
      <c r="J365" s="172">
        <f>ROUND(I365*H365,2)</f>
        <v>0</v>
      </c>
      <c r="K365" s="168" t="s">
        <v>130</v>
      </c>
      <c r="L365" s="37"/>
      <c r="M365" s="173" t="s">
        <v>5</v>
      </c>
      <c r="N365" s="174" t="s">
        <v>39</v>
      </c>
      <c r="O365" s="38"/>
      <c r="P365" s="175">
        <f>O365*H365</f>
        <v>0</v>
      </c>
      <c r="Q365" s="175">
        <v>3.5599999999999998E-3</v>
      </c>
      <c r="R365" s="175">
        <f>Q365*H365</f>
        <v>2.8408799999999998</v>
      </c>
      <c r="S365" s="175">
        <v>0</v>
      </c>
      <c r="T365" s="176">
        <f>S365*H365</f>
        <v>0</v>
      </c>
      <c r="AR365" s="21" t="s">
        <v>131</v>
      </c>
      <c r="AT365" s="21" t="s">
        <v>126</v>
      </c>
      <c r="AU365" s="21" t="s">
        <v>78</v>
      </c>
      <c r="AY365" s="21" t="s">
        <v>124</v>
      </c>
      <c r="BE365" s="177">
        <f>IF(N365="základní",J365,0)</f>
        <v>0</v>
      </c>
      <c r="BF365" s="177">
        <f>IF(N365="snížená",J365,0)</f>
        <v>0</v>
      </c>
      <c r="BG365" s="177">
        <f>IF(N365="zákl. přenesená",J365,0)</f>
        <v>0</v>
      </c>
      <c r="BH365" s="177">
        <f>IF(N365="sníž. přenesená",J365,0)</f>
        <v>0</v>
      </c>
      <c r="BI365" s="177">
        <f>IF(N365="nulová",J365,0)</f>
        <v>0</v>
      </c>
      <c r="BJ365" s="21" t="s">
        <v>76</v>
      </c>
      <c r="BK365" s="177">
        <f>ROUND(I365*H365,2)</f>
        <v>0</v>
      </c>
      <c r="BL365" s="21" t="s">
        <v>131</v>
      </c>
      <c r="BM365" s="21" t="s">
        <v>580</v>
      </c>
    </row>
    <row r="366" spans="2:65" s="1" customFormat="1" ht="40.5">
      <c r="B366" s="37"/>
      <c r="D366" s="178" t="s">
        <v>133</v>
      </c>
      <c r="F366" s="179" t="s">
        <v>581</v>
      </c>
      <c r="I366" s="180"/>
      <c r="L366" s="37"/>
      <c r="M366" s="181"/>
      <c r="N366" s="38"/>
      <c r="O366" s="38"/>
      <c r="P366" s="38"/>
      <c r="Q366" s="38"/>
      <c r="R366" s="38"/>
      <c r="S366" s="38"/>
      <c r="T366" s="66"/>
      <c r="AT366" s="21" t="s">
        <v>133</v>
      </c>
      <c r="AU366" s="21" t="s">
        <v>78</v>
      </c>
    </row>
    <row r="367" spans="2:65" s="1" customFormat="1" ht="27">
      <c r="B367" s="37"/>
      <c r="D367" s="178" t="s">
        <v>135</v>
      </c>
      <c r="F367" s="179" t="s">
        <v>582</v>
      </c>
      <c r="I367" s="180"/>
      <c r="L367" s="37"/>
      <c r="M367" s="181"/>
      <c r="N367" s="38"/>
      <c r="O367" s="38"/>
      <c r="P367" s="38"/>
      <c r="Q367" s="38"/>
      <c r="R367" s="38"/>
      <c r="S367" s="38"/>
      <c r="T367" s="66"/>
      <c r="AT367" s="21" t="s">
        <v>135</v>
      </c>
      <c r="AU367" s="21" t="s">
        <v>78</v>
      </c>
    </row>
    <row r="368" spans="2:65" s="11" customFormat="1" ht="13.5">
      <c r="B368" s="182"/>
      <c r="D368" s="178" t="s">
        <v>137</v>
      </c>
      <c r="E368" s="183" t="s">
        <v>5</v>
      </c>
      <c r="F368" s="184" t="s">
        <v>583</v>
      </c>
      <c r="H368" s="185">
        <v>798</v>
      </c>
      <c r="I368" s="186"/>
      <c r="L368" s="182"/>
      <c r="M368" s="187"/>
      <c r="N368" s="188"/>
      <c r="O368" s="188"/>
      <c r="P368" s="188"/>
      <c r="Q368" s="188"/>
      <c r="R368" s="188"/>
      <c r="S368" s="188"/>
      <c r="T368" s="189"/>
      <c r="AT368" s="183" t="s">
        <v>137</v>
      </c>
      <c r="AU368" s="183" t="s">
        <v>78</v>
      </c>
      <c r="AV368" s="11" t="s">
        <v>78</v>
      </c>
      <c r="AW368" s="11" t="s">
        <v>32</v>
      </c>
      <c r="AX368" s="11" t="s">
        <v>76</v>
      </c>
      <c r="AY368" s="183" t="s">
        <v>124</v>
      </c>
    </row>
    <row r="369" spans="2:65" s="1" customFormat="1" ht="25.5" customHeight="1">
      <c r="B369" s="165"/>
      <c r="C369" s="166" t="s">
        <v>584</v>
      </c>
      <c r="D369" s="166" t="s">
        <v>126</v>
      </c>
      <c r="E369" s="167" t="s">
        <v>585</v>
      </c>
      <c r="F369" s="168" t="s">
        <v>586</v>
      </c>
      <c r="G369" s="169" t="s">
        <v>129</v>
      </c>
      <c r="H369" s="170">
        <v>79.8</v>
      </c>
      <c r="I369" s="171"/>
      <c r="J369" s="172">
        <f>ROUND(I369*H369,2)</f>
        <v>0</v>
      </c>
      <c r="K369" s="168" t="s">
        <v>130</v>
      </c>
      <c r="L369" s="37"/>
      <c r="M369" s="173" t="s">
        <v>5</v>
      </c>
      <c r="N369" s="174" t="s">
        <v>39</v>
      </c>
      <c r="O369" s="38"/>
      <c r="P369" s="175">
        <f>O369*H369</f>
        <v>0</v>
      </c>
      <c r="Q369" s="175">
        <v>9.8999999999999999E-4</v>
      </c>
      <c r="R369" s="175">
        <f>Q369*H369</f>
        <v>7.9002000000000003E-2</v>
      </c>
      <c r="S369" s="175">
        <v>0</v>
      </c>
      <c r="T369" s="176">
        <f>S369*H369</f>
        <v>0</v>
      </c>
      <c r="AR369" s="21" t="s">
        <v>131</v>
      </c>
      <c r="AT369" s="21" t="s">
        <v>126</v>
      </c>
      <c r="AU369" s="21" t="s">
        <v>78</v>
      </c>
      <c r="AY369" s="21" t="s">
        <v>124</v>
      </c>
      <c r="BE369" s="177">
        <f>IF(N369="základní",J369,0)</f>
        <v>0</v>
      </c>
      <c r="BF369" s="177">
        <f>IF(N369="snížená",J369,0)</f>
        <v>0</v>
      </c>
      <c r="BG369" s="177">
        <f>IF(N369="zákl. přenesená",J369,0)</f>
        <v>0</v>
      </c>
      <c r="BH369" s="177">
        <f>IF(N369="sníž. přenesená",J369,0)</f>
        <v>0</v>
      </c>
      <c r="BI369" s="177">
        <f>IF(N369="nulová",J369,0)</f>
        <v>0</v>
      </c>
      <c r="BJ369" s="21" t="s">
        <v>76</v>
      </c>
      <c r="BK369" s="177">
        <f>ROUND(I369*H369,2)</f>
        <v>0</v>
      </c>
      <c r="BL369" s="21" t="s">
        <v>131</v>
      </c>
      <c r="BM369" s="21" t="s">
        <v>587</v>
      </c>
    </row>
    <row r="370" spans="2:65" s="1" customFormat="1" ht="40.5">
      <c r="B370" s="37"/>
      <c r="D370" s="178" t="s">
        <v>133</v>
      </c>
      <c r="F370" s="179" t="s">
        <v>588</v>
      </c>
      <c r="I370" s="180"/>
      <c r="L370" s="37"/>
      <c r="M370" s="181"/>
      <c r="N370" s="38"/>
      <c r="O370" s="38"/>
      <c r="P370" s="38"/>
      <c r="Q370" s="38"/>
      <c r="R370" s="38"/>
      <c r="S370" s="38"/>
      <c r="T370" s="66"/>
      <c r="AT370" s="21" t="s">
        <v>133</v>
      </c>
      <c r="AU370" s="21" t="s">
        <v>78</v>
      </c>
    </row>
    <row r="371" spans="2:65" s="1" customFormat="1" ht="40.5">
      <c r="B371" s="37"/>
      <c r="D371" s="178" t="s">
        <v>135</v>
      </c>
      <c r="F371" s="179" t="s">
        <v>589</v>
      </c>
      <c r="I371" s="180"/>
      <c r="L371" s="37"/>
      <c r="M371" s="181"/>
      <c r="N371" s="38"/>
      <c r="O371" s="38"/>
      <c r="P371" s="38"/>
      <c r="Q371" s="38"/>
      <c r="R371" s="38"/>
      <c r="S371" s="38"/>
      <c r="T371" s="66"/>
      <c r="AT371" s="21" t="s">
        <v>135</v>
      </c>
      <c r="AU371" s="21" t="s">
        <v>78</v>
      </c>
    </row>
    <row r="372" spans="2:65" s="11" customFormat="1" ht="13.5">
      <c r="B372" s="182"/>
      <c r="D372" s="178" t="s">
        <v>137</v>
      </c>
      <c r="E372" s="183" t="s">
        <v>5</v>
      </c>
      <c r="F372" s="184" t="s">
        <v>590</v>
      </c>
      <c r="H372" s="185">
        <v>79.8</v>
      </c>
      <c r="I372" s="186"/>
      <c r="L372" s="182"/>
      <c r="M372" s="187"/>
      <c r="N372" s="188"/>
      <c r="O372" s="188"/>
      <c r="P372" s="188"/>
      <c r="Q372" s="188"/>
      <c r="R372" s="188"/>
      <c r="S372" s="188"/>
      <c r="T372" s="189"/>
      <c r="AT372" s="183" t="s">
        <v>137</v>
      </c>
      <c r="AU372" s="183" t="s">
        <v>78</v>
      </c>
      <c r="AV372" s="11" t="s">
        <v>78</v>
      </c>
      <c r="AW372" s="11" t="s">
        <v>32</v>
      </c>
      <c r="AX372" s="11" t="s">
        <v>76</v>
      </c>
      <c r="AY372" s="183" t="s">
        <v>124</v>
      </c>
    </row>
    <row r="373" spans="2:65" s="1" customFormat="1" ht="16.5" customHeight="1">
      <c r="B373" s="165"/>
      <c r="C373" s="166" t="s">
        <v>438</v>
      </c>
      <c r="D373" s="166" t="s">
        <v>126</v>
      </c>
      <c r="E373" s="167" t="s">
        <v>591</v>
      </c>
      <c r="F373" s="168" t="s">
        <v>592</v>
      </c>
      <c r="G373" s="169" t="s">
        <v>129</v>
      </c>
      <c r="H373" s="170">
        <v>828.18</v>
      </c>
      <c r="I373" s="171"/>
      <c r="J373" s="172">
        <f>ROUND(I373*H373,2)</f>
        <v>0</v>
      </c>
      <c r="K373" s="168" t="s">
        <v>130</v>
      </c>
      <c r="L373" s="37"/>
      <c r="M373" s="173" t="s">
        <v>5</v>
      </c>
      <c r="N373" s="174" t="s">
        <v>39</v>
      </c>
      <c r="O373" s="38"/>
      <c r="P373" s="175">
        <f>O373*H373</f>
        <v>0</v>
      </c>
      <c r="Q373" s="175">
        <v>1.58E-3</v>
      </c>
      <c r="R373" s="175">
        <f>Q373*H373</f>
        <v>1.3085244</v>
      </c>
      <c r="S373" s="175">
        <v>0</v>
      </c>
      <c r="T373" s="176">
        <f>S373*H373</f>
        <v>0</v>
      </c>
      <c r="AR373" s="21" t="s">
        <v>131</v>
      </c>
      <c r="AT373" s="21" t="s">
        <v>126</v>
      </c>
      <c r="AU373" s="21" t="s">
        <v>78</v>
      </c>
      <c r="AY373" s="21" t="s">
        <v>124</v>
      </c>
      <c r="BE373" s="177">
        <f>IF(N373="základní",J373,0)</f>
        <v>0</v>
      </c>
      <c r="BF373" s="177">
        <f>IF(N373="snížená",J373,0)</f>
        <v>0</v>
      </c>
      <c r="BG373" s="177">
        <f>IF(N373="zákl. přenesená",J373,0)</f>
        <v>0</v>
      </c>
      <c r="BH373" s="177">
        <f>IF(N373="sníž. přenesená",J373,0)</f>
        <v>0</v>
      </c>
      <c r="BI373" s="177">
        <f>IF(N373="nulová",J373,0)</f>
        <v>0</v>
      </c>
      <c r="BJ373" s="21" t="s">
        <v>76</v>
      </c>
      <c r="BK373" s="177">
        <f>ROUND(I373*H373,2)</f>
        <v>0</v>
      </c>
      <c r="BL373" s="21" t="s">
        <v>131</v>
      </c>
      <c r="BM373" s="21" t="s">
        <v>593</v>
      </c>
    </row>
    <row r="374" spans="2:65" s="1" customFormat="1" ht="40.5">
      <c r="B374" s="37"/>
      <c r="D374" s="178" t="s">
        <v>135</v>
      </c>
      <c r="F374" s="179" t="s">
        <v>594</v>
      </c>
      <c r="I374" s="180"/>
      <c r="L374" s="37"/>
      <c r="M374" s="181"/>
      <c r="N374" s="38"/>
      <c r="O374" s="38"/>
      <c r="P374" s="38"/>
      <c r="Q374" s="38"/>
      <c r="R374" s="38"/>
      <c r="S374" s="38"/>
      <c r="T374" s="66"/>
      <c r="AT374" s="21" t="s">
        <v>135</v>
      </c>
      <c r="AU374" s="21" t="s">
        <v>78</v>
      </c>
    </row>
    <row r="375" spans="2:65" s="11" customFormat="1" ht="13.5">
      <c r="B375" s="182"/>
      <c r="D375" s="178" t="s">
        <v>137</v>
      </c>
      <c r="E375" s="183" t="s">
        <v>5</v>
      </c>
      <c r="F375" s="184" t="s">
        <v>595</v>
      </c>
      <c r="H375" s="185">
        <v>828.18</v>
      </c>
      <c r="I375" s="186"/>
      <c r="L375" s="182"/>
      <c r="M375" s="187"/>
      <c r="N375" s="188"/>
      <c r="O375" s="188"/>
      <c r="P375" s="188"/>
      <c r="Q375" s="188"/>
      <c r="R375" s="188"/>
      <c r="S375" s="188"/>
      <c r="T375" s="189"/>
      <c r="AT375" s="183" t="s">
        <v>137</v>
      </c>
      <c r="AU375" s="183" t="s">
        <v>78</v>
      </c>
      <c r="AV375" s="11" t="s">
        <v>78</v>
      </c>
      <c r="AW375" s="11" t="s">
        <v>32</v>
      </c>
      <c r="AX375" s="11" t="s">
        <v>76</v>
      </c>
      <c r="AY375" s="183" t="s">
        <v>124</v>
      </c>
    </row>
    <row r="376" spans="2:65" s="1" customFormat="1" ht="25.5" customHeight="1">
      <c r="B376" s="165"/>
      <c r="C376" s="166" t="s">
        <v>596</v>
      </c>
      <c r="D376" s="166" t="s">
        <v>126</v>
      </c>
      <c r="E376" s="167" t="s">
        <v>597</v>
      </c>
      <c r="F376" s="168" t="s">
        <v>598</v>
      </c>
      <c r="G376" s="169" t="s">
        <v>158</v>
      </c>
      <c r="H376" s="170">
        <v>486</v>
      </c>
      <c r="I376" s="171"/>
      <c r="J376" s="172">
        <f>ROUND(I376*H376,2)</f>
        <v>0</v>
      </c>
      <c r="K376" s="168" t="s">
        <v>130</v>
      </c>
      <c r="L376" s="37"/>
      <c r="M376" s="173" t="s">
        <v>5</v>
      </c>
      <c r="N376" s="174" t="s">
        <v>39</v>
      </c>
      <c r="O376" s="38"/>
      <c r="P376" s="175">
        <f>O376*H376</f>
        <v>0</v>
      </c>
      <c r="Q376" s="175">
        <v>3.2000000000000003E-4</v>
      </c>
      <c r="R376" s="175">
        <f>Q376*H376</f>
        <v>0.15552000000000002</v>
      </c>
      <c r="S376" s="175">
        <v>0</v>
      </c>
      <c r="T376" s="176">
        <f>S376*H376</f>
        <v>0</v>
      </c>
      <c r="AR376" s="21" t="s">
        <v>131</v>
      </c>
      <c r="AT376" s="21" t="s">
        <v>126</v>
      </c>
      <c r="AU376" s="21" t="s">
        <v>78</v>
      </c>
      <c r="AY376" s="21" t="s">
        <v>124</v>
      </c>
      <c r="BE376" s="177">
        <f>IF(N376="základní",J376,0)</f>
        <v>0</v>
      </c>
      <c r="BF376" s="177">
        <f>IF(N376="snížená",J376,0)</f>
        <v>0</v>
      </c>
      <c r="BG376" s="177">
        <f>IF(N376="zákl. přenesená",J376,0)</f>
        <v>0</v>
      </c>
      <c r="BH376" s="177">
        <f>IF(N376="sníž. přenesená",J376,0)</f>
        <v>0</v>
      </c>
      <c r="BI376" s="177">
        <f>IF(N376="nulová",J376,0)</f>
        <v>0</v>
      </c>
      <c r="BJ376" s="21" t="s">
        <v>76</v>
      </c>
      <c r="BK376" s="177">
        <f>ROUND(I376*H376,2)</f>
        <v>0</v>
      </c>
      <c r="BL376" s="21" t="s">
        <v>131</v>
      </c>
      <c r="BM376" s="21" t="s">
        <v>599</v>
      </c>
    </row>
    <row r="377" spans="2:65" s="1" customFormat="1" ht="67.5">
      <c r="B377" s="37"/>
      <c r="D377" s="178" t="s">
        <v>133</v>
      </c>
      <c r="F377" s="179" t="s">
        <v>491</v>
      </c>
      <c r="I377" s="180"/>
      <c r="L377" s="37"/>
      <c r="M377" s="181"/>
      <c r="N377" s="38"/>
      <c r="O377" s="38"/>
      <c r="P377" s="38"/>
      <c r="Q377" s="38"/>
      <c r="R377" s="38"/>
      <c r="S377" s="38"/>
      <c r="T377" s="66"/>
      <c r="AT377" s="21" t="s">
        <v>133</v>
      </c>
      <c r="AU377" s="21" t="s">
        <v>78</v>
      </c>
    </row>
    <row r="378" spans="2:65" s="1" customFormat="1" ht="135">
      <c r="B378" s="37"/>
      <c r="D378" s="178" t="s">
        <v>135</v>
      </c>
      <c r="F378" s="179" t="s">
        <v>600</v>
      </c>
      <c r="I378" s="180"/>
      <c r="L378" s="37"/>
      <c r="M378" s="181"/>
      <c r="N378" s="38"/>
      <c r="O378" s="38"/>
      <c r="P378" s="38"/>
      <c r="Q378" s="38"/>
      <c r="R378" s="38"/>
      <c r="S378" s="38"/>
      <c r="T378" s="66"/>
      <c r="AT378" s="21" t="s">
        <v>135</v>
      </c>
      <c r="AU378" s="21" t="s">
        <v>78</v>
      </c>
    </row>
    <row r="379" spans="2:65" s="11" customFormat="1" ht="13.5">
      <c r="B379" s="182"/>
      <c r="D379" s="178" t="s">
        <v>137</v>
      </c>
      <c r="E379" s="183" t="s">
        <v>5</v>
      </c>
      <c r="F379" s="184" t="s">
        <v>601</v>
      </c>
      <c r="H379" s="185">
        <v>4050</v>
      </c>
      <c r="I379" s="186"/>
      <c r="L379" s="182"/>
      <c r="M379" s="187"/>
      <c r="N379" s="188"/>
      <c r="O379" s="188"/>
      <c r="P379" s="188"/>
      <c r="Q379" s="188"/>
      <c r="R379" s="188"/>
      <c r="S379" s="188"/>
      <c r="T379" s="189"/>
      <c r="AT379" s="183" t="s">
        <v>137</v>
      </c>
      <c r="AU379" s="183" t="s">
        <v>78</v>
      </c>
      <c r="AV379" s="11" t="s">
        <v>78</v>
      </c>
      <c r="AW379" s="11" t="s">
        <v>32</v>
      </c>
      <c r="AX379" s="11" t="s">
        <v>68</v>
      </c>
      <c r="AY379" s="183" t="s">
        <v>124</v>
      </c>
    </row>
    <row r="380" spans="2:65" s="11" customFormat="1" ht="13.5">
      <c r="B380" s="182"/>
      <c r="D380" s="178" t="s">
        <v>137</v>
      </c>
      <c r="E380" s="183" t="s">
        <v>5</v>
      </c>
      <c r="F380" s="184" t="s">
        <v>602</v>
      </c>
      <c r="H380" s="185">
        <v>486</v>
      </c>
      <c r="I380" s="186"/>
      <c r="L380" s="182"/>
      <c r="M380" s="187"/>
      <c r="N380" s="188"/>
      <c r="O380" s="188"/>
      <c r="P380" s="188"/>
      <c r="Q380" s="188"/>
      <c r="R380" s="188"/>
      <c r="S380" s="188"/>
      <c r="T380" s="189"/>
      <c r="AT380" s="183" t="s">
        <v>137</v>
      </c>
      <c r="AU380" s="183" t="s">
        <v>78</v>
      </c>
      <c r="AV380" s="11" t="s">
        <v>78</v>
      </c>
      <c r="AW380" s="11" t="s">
        <v>32</v>
      </c>
      <c r="AX380" s="11" t="s">
        <v>76</v>
      </c>
      <c r="AY380" s="183" t="s">
        <v>124</v>
      </c>
    </row>
    <row r="381" spans="2:65" s="1" customFormat="1" ht="25.5" customHeight="1">
      <c r="B381" s="165"/>
      <c r="C381" s="190" t="s">
        <v>603</v>
      </c>
      <c r="D381" s="190" t="s">
        <v>397</v>
      </c>
      <c r="E381" s="191" t="s">
        <v>604</v>
      </c>
      <c r="F381" s="192" t="s">
        <v>605</v>
      </c>
      <c r="G381" s="193" t="s">
        <v>218</v>
      </c>
      <c r="H381" s="194">
        <v>0.71899999999999997</v>
      </c>
      <c r="I381" s="195"/>
      <c r="J381" s="196">
        <f>ROUND(I381*H381,2)</f>
        <v>0</v>
      </c>
      <c r="K381" s="192" t="s">
        <v>130</v>
      </c>
      <c r="L381" s="197"/>
      <c r="M381" s="198" t="s">
        <v>5</v>
      </c>
      <c r="N381" s="199" t="s">
        <v>39</v>
      </c>
      <c r="O381" s="38"/>
      <c r="P381" s="175">
        <f>O381*H381</f>
        <v>0</v>
      </c>
      <c r="Q381" s="175">
        <v>1</v>
      </c>
      <c r="R381" s="175">
        <f>Q381*H381</f>
        <v>0.71899999999999997</v>
      </c>
      <c r="S381" s="175">
        <v>0</v>
      </c>
      <c r="T381" s="176">
        <f>S381*H381</f>
        <v>0</v>
      </c>
      <c r="AR381" s="21" t="s">
        <v>177</v>
      </c>
      <c r="AT381" s="21" t="s">
        <v>397</v>
      </c>
      <c r="AU381" s="21" t="s">
        <v>78</v>
      </c>
      <c r="AY381" s="21" t="s">
        <v>124</v>
      </c>
      <c r="BE381" s="177">
        <f>IF(N381="základní",J381,0)</f>
        <v>0</v>
      </c>
      <c r="BF381" s="177">
        <f>IF(N381="snížená",J381,0)</f>
        <v>0</v>
      </c>
      <c r="BG381" s="177">
        <f>IF(N381="zákl. přenesená",J381,0)</f>
        <v>0</v>
      </c>
      <c r="BH381" s="177">
        <f>IF(N381="sníž. přenesená",J381,0)</f>
        <v>0</v>
      </c>
      <c r="BI381" s="177">
        <f>IF(N381="nulová",J381,0)</f>
        <v>0</v>
      </c>
      <c r="BJ381" s="21" t="s">
        <v>76</v>
      </c>
      <c r="BK381" s="177">
        <f>ROUND(I381*H381,2)</f>
        <v>0</v>
      </c>
      <c r="BL381" s="21" t="s">
        <v>131</v>
      </c>
      <c r="BM381" s="21" t="s">
        <v>606</v>
      </c>
    </row>
    <row r="382" spans="2:65" s="1" customFormat="1" ht="67.5">
      <c r="B382" s="37"/>
      <c r="D382" s="178" t="s">
        <v>135</v>
      </c>
      <c r="F382" s="179" t="s">
        <v>607</v>
      </c>
      <c r="I382" s="180"/>
      <c r="L382" s="37"/>
      <c r="M382" s="181"/>
      <c r="N382" s="38"/>
      <c r="O382" s="38"/>
      <c r="P382" s="38"/>
      <c r="Q382" s="38"/>
      <c r="R382" s="38"/>
      <c r="S382" s="38"/>
      <c r="T382" s="66"/>
      <c r="AT382" s="21" t="s">
        <v>135</v>
      </c>
      <c r="AU382" s="21" t="s">
        <v>78</v>
      </c>
    </row>
    <row r="383" spans="2:65" s="11" customFormat="1" ht="13.5">
      <c r="B383" s="182"/>
      <c r="D383" s="178" t="s">
        <v>137</v>
      </c>
      <c r="E383" s="183" t="s">
        <v>5</v>
      </c>
      <c r="F383" s="184" t="s">
        <v>608</v>
      </c>
      <c r="H383" s="185">
        <v>810</v>
      </c>
      <c r="I383" s="186"/>
      <c r="L383" s="182"/>
      <c r="M383" s="187"/>
      <c r="N383" s="188"/>
      <c r="O383" s="188"/>
      <c r="P383" s="188"/>
      <c r="Q383" s="188"/>
      <c r="R383" s="188"/>
      <c r="S383" s="188"/>
      <c r="T383" s="189"/>
      <c r="AT383" s="183" t="s">
        <v>137</v>
      </c>
      <c r="AU383" s="183" t="s">
        <v>78</v>
      </c>
      <c r="AV383" s="11" t="s">
        <v>78</v>
      </c>
      <c r="AW383" s="11" t="s">
        <v>32</v>
      </c>
      <c r="AX383" s="11" t="s">
        <v>68</v>
      </c>
      <c r="AY383" s="183" t="s">
        <v>124</v>
      </c>
    </row>
    <row r="384" spans="2:65" s="11" customFormat="1" ht="13.5">
      <c r="B384" s="182"/>
      <c r="D384" s="178" t="s">
        <v>137</v>
      </c>
      <c r="E384" s="183" t="s">
        <v>5</v>
      </c>
      <c r="F384" s="184" t="s">
        <v>609</v>
      </c>
      <c r="H384" s="185">
        <v>0.71899999999999997</v>
      </c>
      <c r="I384" s="186"/>
      <c r="L384" s="182"/>
      <c r="M384" s="187"/>
      <c r="N384" s="188"/>
      <c r="O384" s="188"/>
      <c r="P384" s="188"/>
      <c r="Q384" s="188"/>
      <c r="R384" s="188"/>
      <c r="S384" s="188"/>
      <c r="T384" s="189"/>
      <c r="AT384" s="183" t="s">
        <v>137</v>
      </c>
      <c r="AU384" s="183" t="s">
        <v>78</v>
      </c>
      <c r="AV384" s="11" t="s">
        <v>78</v>
      </c>
      <c r="AW384" s="11" t="s">
        <v>32</v>
      </c>
      <c r="AX384" s="11" t="s">
        <v>76</v>
      </c>
      <c r="AY384" s="183" t="s">
        <v>124</v>
      </c>
    </row>
    <row r="385" spans="2:65" s="10" customFormat="1" ht="29.85" customHeight="1">
      <c r="B385" s="152"/>
      <c r="D385" s="153" t="s">
        <v>67</v>
      </c>
      <c r="E385" s="163" t="s">
        <v>610</v>
      </c>
      <c r="F385" s="163" t="s">
        <v>611</v>
      </c>
      <c r="I385" s="155"/>
      <c r="J385" s="164">
        <f>BK385</f>
        <v>0</v>
      </c>
      <c r="L385" s="152"/>
      <c r="M385" s="157"/>
      <c r="N385" s="158"/>
      <c r="O385" s="158"/>
      <c r="P385" s="159">
        <f>SUM(P386:P408)</f>
        <v>0</v>
      </c>
      <c r="Q385" s="158"/>
      <c r="R385" s="159">
        <f>SUM(R386:R408)</f>
        <v>0</v>
      </c>
      <c r="S385" s="158"/>
      <c r="T385" s="160">
        <f>SUM(T386:T408)</f>
        <v>0</v>
      </c>
      <c r="AR385" s="153" t="s">
        <v>76</v>
      </c>
      <c r="AT385" s="161" t="s">
        <v>67</v>
      </c>
      <c r="AU385" s="161" t="s">
        <v>76</v>
      </c>
      <c r="AY385" s="153" t="s">
        <v>124</v>
      </c>
      <c r="BK385" s="162">
        <f>SUM(BK386:BK408)</f>
        <v>0</v>
      </c>
    </row>
    <row r="386" spans="2:65" s="1" customFormat="1" ht="25.5" customHeight="1">
      <c r="B386" s="165"/>
      <c r="C386" s="166" t="s">
        <v>612</v>
      </c>
      <c r="D386" s="166" t="s">
        <v>126</v>
      </c>
      <c r="E386" s="167" t="s">
        <v>613</v>
      </c>
      <c r="F386" s="168" t="s">
        <v>614</v>
      </c>
      <c r="G386" s="169" t="s">
        <v>218</v>
      </c>
      <c r="H386" s="170">
        <v>982.88699999999994</v>
      </c>
      <c r="I386" s="171"/>
      <c r="J386" s="172">
        <f>ROUND(I386*H386,2)</f>
        <v>0</v>
      </c>
      <c r="K386" s="168" t="s">
        <v>130</v>
      </c>
      <c r="L386" s="37"/>
      <c r="M386" s="173" t="s">
        <v>5</v>
      </c>
      <c r="N386" s="174" t="s">
        <v>39</v>
      </c>
      <c r="O386" s="38"/>
      <c r="P386" s="175">
        <f>O386*H386</f>
        <v>0</v>
      </c>
      <c r="Q386" s="175">
        <v>0</v>
      </c>
      <c r="R386" s="175">
        <f>Q386*H386</f>
        <v>0</v>
      </c>
      <c r="S386" s="175">
        <v>0</v>
      </c>
      <c r="T386" s="176">
        <f>S386*H386</f>
        <v>0</v>
      </c>
      <c r="AR386" s="21" t="s">
        <v>131</v>
      </c>
      <c r="AT386" s="21" t="s">
        <v>126</v>
      </c>
      <c r="AU386" s="21" t="s">
        <v>78</v>
      </c>
      <c r="AY386" s="21" t="s">
        <v>124</v>
      </c>
      <c r="BE386" s="177">
        <f>IF(N386="základní",J386,0)</f>
        <v>0</v>
      </c>
      <c r="BF386" s="177">
        <f>IF(N386="snížená",J386,0)</f>
        <v>0</v>
      </c>
      <c r="BG386" s="177">
        <f>IF(N386="zákl. přenesená",J386,0)</f>
        <v>0</v>
      </c>
      <c r="BH386" s="177">
        <f>IF(N386="sníž. přenesená",J386,0)</f>
        <v>0</v>
      </c>
      <c r="BI386" s="177">
        <f>IF(N386="nulová",J386,0)</f>
        <v>0</v>
      </c>
      <c r="BJ386" s="21" t="s">
        <v>76</v>
      </c>
      <c r="BK386" s="177">
        <f>ROUND(I386*H386,2)</f>
        <v>0</v>
      </c>
      <c r="BL386" s="21" t="s">
        <v>131</v>
      </c>
      <c r="BM386" s="21" t="s">
        <v>615</v>
      </c>
    </row>
    <row r="387" spans="2:65" s="1" customFormat="1" ht="67.5">
      <c r="B387" s="37"/>
      <c r="D387" s="178" t="s">
        <v>133</v>
      </c>
      <c r="F387" s="179" t="s">
        <v>616</v>
      </c>
      <c r="I387" s="180"/>
      <c r="L387" s="37"/>
      <c r="M387" s="181"/>
      <c r="N387" s="38"/>
      <c r="O387" s="38"/>
      <c r="P387" s="38"/>
      <c r="Q387" s="38"/>
      <c r="R387" s="38"/>
      <c r="S387" s="38"/>
      <c r="T387" s="66"/>
      <c r="AT387" s="21" t="s">
        <v>133</v>
      </c>
      <c r="AU387" s="21" t="s">
        <v>78</v>
      </c>
    </row>
    <row r="388" spans="2:65" s="11" customFormat="1" ht="13.5">
      <c r="B388" s="182"/>
      <c r="D388" s="178" t="s">
        <v>137</v>
      </c>
      <c r="E388" s="183" t="s">
        <v>5</v>
      </c>
      <c r="F388" s="184" t="s">
        <v>617</v>
      </c>
      <c r="H388" s="185">
        <v>982.88699999999994</v>
      </c>
      <c r="I388" s="186"/>
      <c r="L388" s="182"/>
      <c r="M388" s="187"/>
      <c r="N388" s="188"/>
      <c r="O388" s="188"/>
      <c r="P388" s="188"/>
      <c r="Q388" s="188"/>
      <c r="R388" s="188"/>
      <c r="S388" s="188"/>
      <c r="T388" s="189"/>
      <c r="AT388" s="183" t="s">
        <v>137</v>
      </c>
      <c r="AU388" s="183" t="s">
        <v>78</v>
      </c>
      <c r="AV388" s="11" t="s">
        <v>78</v>
      </c>
      <c r="AW388" s="11" t="s">
        <v>32</v>
      </c>
      <c r="AX388" s="11" t="s">
        <v>76</v>
      </c>
      <c r="AY388" s="183" t="s">
        <v>124</v>
      </c>
    </row>
    <row r="389" spans="2:65" s="1" customFormat="1" ht="38.25" customHeight="1">
      <c r="B389" s="165"/>
      <c r="C389" s="166" t="s">
        <v>618</v>
      </c>
      <c r="D389" s="166" t="s">
        <v>126</v>
      </c>
      <c r="E389" s="167" t="s">
        <v>619</v>
      </c>
      <c r="F389" s="168" t="s">
        <v>620</v>
      </c>
      <c r="G389" s="169" t="s">
        <v>218</v>
      </c>
      <c r="H389" s="170">
        <v>11794.644</v>
      </c>
      <c r="I389" s="171"/>
      <c r="J389" s="172">
        <f>ROUND(I389*H389,2)</f>
        <v>0</v>
      </c>
      <c r="K389" s="168" t="s">
        <v>130</v>
      </c>
      <c r="L389" s="37"/>
      <c r="M389" s="173" t="s">
        <v>5</v>
      </c>
      <c r="N389" s="174" t="s">
        <v>39</v>
      </c>
      <c r="O389" s="38"/>
      <c r="P389" s="175">
        <f>O389*H389</f>
        <v>0</v>
      </c>
      <c r="Q389" s="175">
        <v>0</v>
      </c>
      <c r="R389" s="175">
        <f>Q389*H389</f>
        <v>0</v>
      </c>
      <c r="S389" s="175">
        <v>0</v>
      </c>
      <c r="T389" s="176">
        <f>S389*H389</f>
        <v>0</v>
      </c>
      <c r="AR389" s="21" t="s">
        <v>131</v>
      </c>
      <c r="AT389" s="21" t="s">
        <v>126</v>
      </c>
      <c r="AU389" s="21" t="s">
        <v>78</v>
      </c>
      <c r="AY389" s="21" t="s">
        <v>124</v>
      </c>
      <c r="BE389" s="177">
        <f>IF(N389="základní",J389,0)</f>
        <v>0</v>
      </c>
      <c r="BF389" s="177">
        <f>IF(N389="snížená",J389,0)</f>
        <v>0</v>
      </c>
      <c r="BG389" s="177">
        <f>IF(N389="zákl. přenesená",J389,0)</f>
        <v>0</v>
      </c>
      <c r="BH389" s="177">
        <f>IF(N389="sníž. přenesená",J389,0)</f>
        <v>0</v>
      </c>
      <c r="BI389" s="177">
        <f>IF(N389="nulová",J389,0)</f>
        <v>0</v>
      </c>
      <c r="BJ389" s="21" t="s">
        <v>76</v>
      </c>
      <c r="BK389" s="177">
        <f>ROUND(I389*H389,2)</f>
        <v>0</v>
      </c>
      <c r="BL389" s="21" t="s">
        <v>131</v>
      </c>
      <c r="BM389" s="21" t="s">
        <v>621</v>
      </c>
    </row>
    <row r="390" spans="2:65" s="1" customFormat="1" ht="67.5">
      <c r="B390" s="37"/>
      <c r="D390" s="178" t="s">
        <v>133</v>
      </c>
      <c r="F390" s="179" t="s">
        <v>616</v>
      </c>
      <c r="I390" s="180"/>
      <c r="L390" s="37"/>
      <c r="M390" s="181"/>
      <c r="N390" s="38"/>
      <c r="O390" s="38"/>
      <c r="P390" s="38"/>
      <c r="Q390" s="38"/>
      <c r="R390" s="38"/>
      <c r="S390" s="38"/>
      <c r="T390" s="66"/>
      <c r="AT390" s="21" t="s">
        <v>133</v>
      </c>
      <c r="AU390" s="21" t="s">
        <v>78</v>
      </c>
    </row>
    <row r="391" spans="2:65" s="1" customFormat="1" ht="27">
      <c r="B391" s="37"/>
      <c r="D391" s="178" t="s">
        <v>135</v>
      </c>
      <c r="F391" s="179" t="s">
        <v>622</v>
      </c>
      <c r="I391" s="180"/>
      <c r="L391" s="37"/>
      <c r="M391" s="181"/>
      <c r="N391" s="38"/>
      <c r="O391" s="38"/>
      <c r="P391" s="38"/>
      <c r="Q391" s="38"/>
      <c r="R391" s="38"/>
      <c r="S391" s="38"/>
      <c r="T391" s="66"/>
      <c r="AT391" s="21" t="s">
        <v>135</v>
      </c>
      <c r="AU391" s="21" t="s">
        <v>78</v>
      </c>
    </row>
    <row r="392" spans="2:65" s="11" customFormat="1" ht="13.5">
      <c r="B392" s="182"/>
      <c r="D392" s="178" t="s">
        <v>137</v>
      </c>
      <c r="E392" s="183" t="s">
        <v>5</v>
      </c>
      <c r="F392" s="184" t="s">
        <v>623</v>
      </c>
      <c r="H392" s="185">
        <v>11794.644</v>
      </c>
      <c r="I392" s="186"/>
      <c r="L392" s="182"/>
      <c r="M392" s="187"/>
      <c r="N392" s="188"/>
      <c r="O392" s="188"/>
      <c r="P392" s="188"/>
      <c r="Q392" s="188"/>
      <c r="R392" s="188"/>
      <c r="S392" s="188"/>
      <c r="T392" s="189"/>
      <c r="AT392" s="183" t="s">
        <v>137</v>
      </c>
      <c r="AU392" s="183" t="s">
        <v>78</v>
      </c>
      <c r="AV392" s="11" t="s">
        <v>78</v>
      </c>
      <c r="AW392" s="11" t="s">
        <v>32</v>
      </c>
      <c r="AX392" s="11" t="s">
        <v>76</v>
      </c>
      <c r="AY392" s="183" t="s">
        <v>124</v>
      </c>
    </row>
    <row r="393" spans="2:65" s="1" customFormat="1" ht="16.5" customHeight="1">
      <c r="B393" s="165"/>
      <c r="C393" s="166" t="s">
        <v>624</v>
      </c>
      <c r="D393" s="166" t="s">
        <v>126</v>
      </c>
      <c r="E393" s="167" t="s">
        <v>625</v>
      </c>
      <c r="F393" s="168" t="s">
        <v>626</v>
      </c>
      <c r="G393" s="169" t="s">
        <v>218</v>
      </c>
      <c r="H393" s="170">
        <v>982.88699999999994</v>
      </c>
      <c r="I393" s="171"/>
      <c r="J393" s="172">
        <f>ROUND(I393*H393,2)</f>
        <v>0</v>
      </c>
      <c r="K393" s="168" t="s">
        <v>130</v>
      </c>
      <c r="L393" s="37"/>
      <c r="M393" s="173" t="s">
        <v>5</v>
      </c>
      <c r="N393" s="174" t="s">
        <v>39</v>
      </c>
      <c r="O393" s="38"/>
      <c r="P393" s="175">
        <f>O393*H393</f>
        <v>0</v>
      </c>
      <c r="Q393" s="175">
        <v>0</v>
      </c>
      <c r="R393" s="175">
        <f>Q393*H393</f>
        <v>0</v>
      </c>
      <c r="S393" s="175">
        <v>0</v>
      </c>
      <c r="T393" s="176">
        <f>S393*H393</f>
        <v>0</v>
      </c>
      <c r="AR393" s="21" t="s">
        <v>131</v>
      </c>
      <c r="AT393" s="21" t="s">
        <v>126</v>
      </c>
      <c r="AU393" s="21" t="s">
        <v>78</v>
      </c>
      <c r="AY393" s="21" t="s">
        <v>124</v>
      </c>
      <c r="BE393" s="177">
        <f>IF(N393="základní",J393,0)</f>
        <v>0</v>
      </c>
      <c r="BF393" s="177">
        <f>IF(N393="snížená",J393,0)</f>
        <v>0</v>
      </c>
      <c r="BG393" s="177">
        <f>IF(N393="zákl. přenesená",J393,0)</f>
        <v>0</v>
      </c>
      <c r="BH393" s="177">
        <f>IF(N393="sníž. přenesená",J393,0)</f>
        <v>0</v>
      </c>
      <c r="BI393" s="177">
        <f>IF(N393="nulová",J393,0)</f>
        <v>0</v>
      </c>
      <c r="BJ393" s="21" t="s">
        <v>76</v>
      </c>
      <c r="BK393" s="177">
        <f>ROUND(I393*H393,2)</f>
        <v>0</v>
      </c>
      <c r="BL393" s="21" t="s">
        <v>131</v>
      </c>
      <c r="BM393" s="21" t="s">
        <v>627</v>
      </c>
    </row>
    <row r="394" spans="2:65" s="1" customFormat="1" ht="40.5">
      <c r="B394" s="37"/>
      <c r="D394" s="178" t="s">
        <v>133</v>
      </c>
      <c r="F394" s="179" t="s">
        <v>628</v>
      </c>
      <c r="I394" s="180"/>
      <c r="L394" s="37"/>
      <c r="M394" s="181"/>
      <c r="N394" s="38"/>
      <c r="O394" s="38"/>
      <c r="P394" s="38"/>
      <c r="Q394" s="38"/>
      <c r="R394" s="38"/>
      <c r="S394" s="38"/>
      <c r="T394" s="66"/>
      <c r="AT394" s="21" t="s">
        <v>133</v>
      </c>
      <c r="AU394" s="21" t="s">
        <v>78</v>
      </c>
    </row>
    <row r="395" spans="2:65" s="1" customFormat="1" ht="27">
      <c r="B395" s="37"/>
      <c r="D395" s="178" t="s">
        <v>135</v>
      </c>
      <c r="F395" s="179" t="s">
        <v>629</v>
      </c>
      <c r="I395" s="180"/>
      <c r="L395" s="37"/>
      <c r="M395" s="181"/>
      <c r="N395" s="38"/>
      <c r="O395" s="38"/>
      <c r="P395" s="38"/>
      <c r="Q395" s="38"/>
      <c r="R395" s="38"/>
      <c r="S395" s="38"/>
      <c r="T395" s="66"/>
      <c r="AT395" s="21" t="s">
        <v>135</v>
      </c>
      <c r="AU395" s="21" t="s">
        <v>78</v>
      </c>
    </row>
    <row r="396" spans="2:65" s="11" customFormat="1" ht="13.5">
      <c r="B396" s="182"/>
      <c r="D396" s="178" t="s">
        <v>137</v>
      </c>
      <c r="E396" s="183" t="s">
        <v>5</v>
      </c>
      <c r="F396" s="184" t="s">
        <v>617</v>
      </c>
      <c r="H396" s="185">
        <v>982.88699999999994</v>
      </c>
      <c r="I396" s="186"/>
      <c r="L396" s="182"/>
      <c r="M396" s="187"/>
      <c r="N396" s="188"/>
      <c r="O396" s="188"/>
      <c r="P396" s="188"/>
      <c r="Q396" s="188"/>
      <c r="R396" s="188"/>
      <c r="S396" s="188"/>
      <c r="T396" s="189"/>
      <c r="AT396" s="183" t="s">
        <v>137</v>
      </c>
      <c r="AU396" s="183" t="s">
        <v>78</v>
      </c>
      <c r="AV396" s="11" t="s">
        <v>78</v>
      </c>
      <c r="AW396" s="11" t="s">
        <v>32</v>
      </c>
      <c r="AX396" s="11" t="s">
        <v>76</v>
      </c>
      <c r="AY396" s="183" t="s">
        <v>124</v>
      </c>
    </row>
    <row r="397" spans="2:65" s="1" customFormat="1" ht="25.5" customHeight="1">
      <c r="B397" s="165"/>
      <c r="C397" s="166" t="s">
        <v>630</v>
      </c>
      <c r="D397" s="166" t="s">
        <v>126</v>
      </c>
      <c r="E397" s="167" t="s">
        <v>631</v>
      </c>
      <c r="F397" s="168" t="s">
        <v>632</v>
      </c>
      <c r="G397" s="169" t="s">
        <v>218</v>
      </c>
      <c r="H397" s="170">
        <v>348.21800000000002</v>
      </c>
      <c r="I397" s="171"/>
      <c r="J397" s="172">
        <f>ROUND(I397*H397,2)</f>
        <v>0</v>
      </c>
      <c r="K397" s="168" t="s">
        <v>130</v>
      </c>
      <c r="L397" s="37"/>
      <c r="M397" s="173" t="s">
        <v>5</v>
      </c>
      <c r="N397" s="174" t="s">
        <v>39</v>
      </c>
      <c r="O397" s="38"/>
      <c r="P397" s="175">
        <f>O397*H397</f>
        <v>0</v>
      </c>
      <c r="Q397" s="175">
        <v>0</v>
      </c>
      <c r="R397" s="175">
        <f>Q397*H397</f>
        <v>0</v>
      </c>
      <c r="S397" s="175">
        <v>0</v>
      </c>
      <c r="T397" s="176">
        <f>S397*H397</f>
        <v>0</v>
      </c>
      <c r="AR397" s="21" t="s">
        <v>131</v>
      </c>
      <c r="AT397" s="21" t="s">
        <v>126</v>
      </c>
      <c r="AU397" s="21" t="s">
        <v>78</v>
      </c>
      <c r="AY397" s="21" t="s">
        <v>124</v>
      </c>
      <c r="BE397" s="177">
        <f>IF(N397="základní",J397,0)</f>
        <v>0</v>
      </c>
      <c r="BF397" s="177">
        <f>IF(N397="snížená",J397,0)</f>
        <v>0</v>
      </c>
      <c r="BG397" s="177">
        <f>IF(N397="zákl. přenesená",J397,0)</f>
        <v>0</v>
      </c>
      <c r="BH397" s="177">
        <f>IF(N397="sníž. přenesená",J397,0)</f>
        <v>0</v>
      </c>
      <c r="BI397" s="177">
        <f>IF(N397="nulová",J397,0)</f>
        <v>0</v>
      </c>
      <c r="BJ397" s="21" t="s">
        <v>76</v>
      </c>
      <c r="BK397" s="177">
        <f>ROUND(I397*H397,2)</f>
        <v>0</v>
      </c>
      <c r="BL397" s="21" t="s">
        <v>131</v>
      </c>
      <c r="BM397" s="21" t="s">
        <v>633</v>
      </c>
    </row>
    <row r="398" spans="2:65" s="1" customFormat="1" ht="67.5">
      <c r="B398" s="37"/>
      <c r="D398" s="178" t="s">
        <v>133</v>
      </c>
      <c r="F398" s="179" t="s">
        <v>634</v>
      </c>
      <c r="I398" s="180"/>
      <c r="L398" s="37"/>
      <c r="M398" s="181"/>
      <c r="N398" s="38"/>
      <c r="O398" s="38"/>
      <c r="P398" s="38"/>
      <c r="Q398" s="38"/>
      <c r="R398" s="38"/>
      <c r="S398" s="38"/>
      <c r="T398" s="66"/>
      <c r="AT398" s="21" t="s">
        <v>133</v>
      </c>
      <c r="AU398" s="21" t="s">
        <v>78</v>
      </c>
    </row>
    <row r="399" spans="2:65" s="1" customFormat="1" ht="27">
      <c r="B399" s="37"/>
      <c r="D399" s="178" t="s">
        <v>135</v>
      </c>
      <c r="F399" s="179" t="s">
        <v>635</v>
      </c>
      <c r="I399" s="180"/>
      <c r="L399" s="37"/>
      <c r="M399" s="181"/>
      <c r="N399" s="38"/>
      <c r="O399" s="38"/>
      <c r="P399" s="38"/>
      <c r="Q399" s="38"/>
      <c r="R399" s="38"/>
      <c r="S399" s="38"/>
      <c r="T399" s="66"/>
      <c r="AT399" s="21" t="s">
        <v>135</v>
      </c>
      <c r="AU399" s="21" t="s">
        <v>78</v>
      </c>
    </row>
    <row r="400" spans="2:65" s="11" customFormat="1" ht="13.5">
      <c r="B400" s="182"/>
      <c r="D400" s="178" t="s">
        <v>137</v>
      </c>
      <c r="E400" s="183" t="s">
        <v>5</v>
      </c>
      <c r="F400" s="184" t="s">
        <v>636</v>
      </c>
      <c r="H400" s="185">
        <v>348.21800000000002</v>
      </c>
      <c r="I400" s="186"/>
      <c r="L400" s="182"/>
      <c r="M400" s="187"/>
      <c r="N400" s="188"/>
      <c r="O400" s="188"/>
      <c r="P400" s="188"/>
      <c r="Q400" s="188"/>
      <c r="R400" s="188"/>
      <c r="S400" s="188"/>
      <c r="T400" s="189"/>
      <c r="AT400" s="183" t="s">
        <v>137</v>
      </c>
      <c r="AU400" s="183" t="s">
        <v>78</v>
      </c>
      <c r="AV400" s="11" t="s">
        <v>78</v>
      </c>
      <c r="AW400" s="11" t="s">
        <v>32</v>
      </c>
      <c r="AX400" s="11" t="s">
        <v>76</v>
      </c>
      <c r="AY400" s="183" t="s">
        <v>124</v>
      </c>
    </row>
    <row r="401" spans="2:65" s="1" customFormat="1" ht="25.5" customHeight="1">
      <c r="B401" s="165"/>
      <c r="C401" s="166" t="s">
        <v>637</v>
      </c>
      <c r="D401" s="166" t="s">
        <v>126</v>
      </c>
      <c r="E401" s="167" t="s">
        <v>638</v>
      </c>
      <c r="F401" s="168" t="s">
        <v>639</v>
      </c>
      <c r="G401" s="169" t="s">
        <v>218</v>
      </c>
      <c r="H401" s="170">
        <v>209.96799999999999</v>
      </c>
      <c r="I401" s="171"/>
      <c r="J401" s="172">
        <f>ROUND(I401*H401,2)</f>
        <v>0</v>
      </c>
      <c r="K401" s="168" t="s">
        <v>130</v>
      </c>
      <c r="L401" s="37"/>
      <c r="M401" s="173" t="s">
        <v>5</v>
      </c>
      <c r="N401" s="174" t="s">
        <v>39</v>
      </c>
      <c r="O401" s="38"/>
      <c r="P401" s="175">
        <f>O401*H401</f>
        <v>0</v>
      </c>
      <c r="Q401" s="175">
        <v>0</v>
      </c>
      <c r="R401" s="175">
        <f>Q401*H401</f>
        <v>0</v>
      </c>
      <c r="S401" s="175">
        <v>0</v>
      </c>
      <c r="T401" s="176">
        <f>S401*H401</f>
        <v>0</v>
      </c>
      <c r="AR401" s="21" t="s">
        <v>131</v>
      </c>
      <c r="AT401" s="21" t="s">
        <v>126</v>
      </c>
      <c r="AU401" s="21" t="s">
        <v>78</v>
      </c>
      <c r="AY401" s="21" t="s">
        <v>124</v>
      </c>
      <c r="BE401" s="177">
        <f>IF(N401="základní",J401,0)</f>
        <v>0</v>
      </c>
      <c r="BF401" s="177">
        <f>IF(N401="snížená",J401,0)</f>
        <v>0</v>
      </c>
      <c r="BG401" s="177">
        <f>IF(N401="zákl. přenesená",J401,0)</f>
        <v>0</v>
      </c>
      <c r="BH401" s="177">
        <f>IF(N401="sníž. přenesená",J401,0)</f>
        <v>0</v>
      </c>
      <c r="BI401" s="177">
        <f>IF(N401="nulová",J401,0)</f>
        <v>0</v>
      </c>
      <c r="BJ401" s="21" t="s">
        <v>76</v>
      </c>
      <c r="BK401" s="177">
        <f>ROUND(I401*H401,2)</f>
        <v>0</v>
      </c>
      <c r="BL401" s="21" t="s">
        <v>131</v>
      </c>
      <c r="BM401" s="21" t="s">
        <v>640</v>
      </c>
    </row>
    <row r="402" spans="2:65" s="1" customFormat="1" ht="67.5">
      <c r="B402" s="37"/>
      <c r="D402" s="178" t="s">
        <v>133</v>
      </c>
      <c r="F402" s="179" t="s">
        <v>634</v>
      </c>
      <c r="I402" s="180"/>
      <c r="L402" s="37"/>
      <c r="M402" s="181"/>
      <c r="N402" s="38"/>
      <c r="O402" s="38"/>
      <c r="P402" s="38"/>
      <c r="Q402" s="38"/>
      <c r="R402" s="38"/>
      <c r="S402" s="38"/>
      <c r="T402" s="66"/>
      <c r="AT402" s="21" t="s">
        <v>133</v>
      </c>
      <c r="AU402" s="21" t="s">
        <v>78</v>
      </c>
    </row>
    <row r="403" spans="2:65" s="1" customFormat="1" ht="27">
      <c r="B403" s="37"/>
      <c r="D403" s="178" t="s">
        <v>135</v>
      </c>
      <c r="F403" s="179" t="s">
        <v>641</v>
      </c>
      <c r="I403" s="180"/>
      <c r="L403" s="37"/>
      <c r="M403" s="181"/>
      <c r="N403" s="38"/>
      <c r="O403" s="38"/>
      <c r="P403" s="38"/>
      <c r="Q403" s="38"/>
      <c r="R403" s="38"/>
      <c r="S403" s="38"/>
      <c r="T403" s="66"/>
      <c r="AT403" s="21" t="s">
        <v>135</v>
      </c>
      <c r="AU403" s="21" t="s">
        <v>78</v>
      </c>
    </row>
    <row r="404" spans="2:65" s="11" customFormat="1" ht="13.5">
      <c r="B404" s="182"/>
      <c r="D404" s="178" t="s">
        <v>137</v>
      </c>
      <c r="E404" s="183" t="s">
        <v>5</v>
      </c>
      <c r="F404" s="184" t="s">
        <v>642</v>
      </c>
      <c r="H404" s="185">
        <v>209.96799999999999</v>
      </c>
      <c r="I404" s="186"/>
      <c r="L404" s="182"/>
      <c r="M404" s="187"/>
      <c r="N404" s="188"/>
      <c r="O404" s="188"/>
      <c r="P404" s="188"/>
      <c r="Q404" s="188"/>
      <c r="R404" s="188"/>
      <c r="S404" s="188"/>
      <c r="T404" s="189"/>
      <c r="AT404" s="183" t="s">
        <v>137</v>
      </c>
      <c r="AU404" s="183" t="s">
        <v>78</v>
      </c>
      <c r="AV404" s="11" t="s">
        <v>78</v>
      </c>
      <c r="AW404" s="11" t="s">
        <v>32</v>
      </c>
      <c r="AX404" s="11" t="s">
        <v>76</v>
      </c>
      <c r="AY404" s="183" t="s">
        <v>124</v>
      </c>
    </row>
    <row r="405" spans="2:65" s="1" customFormat="1" ht="25.5" customHeight="1">
      <c r="B405" s="165"/>
      <c r="C405" s="166" t="s">
        <v>643</v>
      </c>
      <c r="D405" s="166" t="s">
        <v>126</v>
      </c>
      <c r="E405" s="167" t="s">
        <v>644</v>
      </c>
      <c r="F405" s="168" t="s">
        <v>645</v>
      </c>
      <c r="G405" s="169" t="s">
        <v>218</v>
      </c>
      <c r="H405" s="170">
        <v>424.70100000000002</v>
      </c>
      <c r="I405" s="171"/>
      <c r="J405" s="172">
        <f>ROUND(I405*H405,2)</f>
        <v>0</v>
      </c>
      <c r="K405" s="168" t="s">
        <v>130</v>
      </c>
      <c r="L405" s="37"/>
      <c r="M405" s="173" t="s">
        <v>5</v>
      </c>
      <c r="N405" s="174" t="s">
        <v>39</v>
      </c>
      <c r="O405" s="38"/>
      <c r="P405" s="175">
        <f>O405*H405</f>
        <v>0</v>
      </c>
      <c r="Q405" s="175">
        <v>0</v>
      </c>
      <c r="R405" s="175">
        <f>Q405*H405</f>
        <v>0</v>
      </c>
      <c r="S405" s="175">
        <v>0</v>
      </c>
      <c r="T405" s="176">
        <f>S405*H405</f>
        <v>0</v>
      </c>
      <c r="AR405" s="21" t="s">
        <v>131</v>
      </c>
      <c r="AT405" s="21" t="s">
        <v>126</v>
      </c>
      <c r="AU405" s="21" t="s">
        <v>78</v>
      </c>
      <c r="AY405" s="21" t="s">
        <v>124</v>
      </c>
      <c r="BE405" s="177">
        <f>IF(N405="základní",J405,0)</f>
        <v>0</v>
      </c>
      <c r="BF405" s="177">
        <f>IF(N405="snížená",J405,0)</f>
        <v>0</v>
      </c>
      <c r="BG405" s="177">
        <f>IF(N405="zákl. přenesená",J405,0)</f>
        <v>0</v>
      </c>
      <c r="BH405" s="177">
        <f>IF(N405="sníž. přenesená",J405,0)</f>
        <v>0</v>
      </c>
      <c r="BI405" s="177">
        <f>IF(N405="nulová",J405,0)</f>
        <v>0</v>
      </c>
      <c r="BJ405" s="21" t="s">
        <v>76</v>
      </c>
      <c r="BK405" s="177">
        <f>ROUND(I405*H405,2)</f>
        <v>0</v>
      </c>
      <c r="BL405" s="21" t="s">
        <v>131</v>
      </c>
      <c r="BM405" s="21" t="s">
        <v>646</v>
      </c>
    </row>
    <row r="406" spans="2:65" s="1" customFormat="1" ht="67.5">
      <c r="B406" s="37"/>
      <c r="D406" s="178" t="s">
        <v>133</v>
      </c>
      <c r="F406" s="179" t="s">
        <v>634</v>
      </c>
      <c r="I406" s="180"/>
      <c r="L406" s="37"/>
      <c r="M406" s="181"/>
      <c r="N406" s="38"/>
      <c r="O406" s="38"/>
      <c r="P406" s="38"/>
      <c r="Q406" s="38"/>
      <c r="R406" s="38"/>
      <c r="S406" s="38"/>
      <c r="T406" s="66"/>
      <c r="AT406" s="21" t="s">
        <v>133</v>
      </c>
      <c r="AU406" s="21" t="s">
        <v>78</v>
      </c>
    </row>
    <row r="407" spans="2:65" s="1" customFormat="1" ht="27">
      <c r="B407" s="37"/>
      <c r="D407" s="178" t="s">
        <v>135</v>
      </c>
      <c r="F407" s="179" t="s">
        <v>647</v>
      </c>
      <c r="I407" s="180"/>
      <c r="L407" s="37"/>
      <c r="M407" s="181"/>
      <c r="N407" s="38"/>
      <c r="O407" s="38"/>
      <c r="P407" s="38"/>
      <c r="Q407" s="38"/>
      <c r="R407" s="38"/>
      <c r="S407" s="38"/>
      <c r="T407" s="66"/>
      <c r="AT407" s="21" t="s">
        <v>135</v>
      </c>
      <c r="AU407" s="21" t="s">
        <v>78</v>
      </c>
    </row>
    <row r="408" spans="2:65" s="11" customFormat="1" ht="13.5">
      <c r="B408" s="182"/>
      <c r="D408" s="178" t="s">
        <v>137</v>
      </c>
      <c r="E408" s="183" t="s">
        <v>5</v>
      </c>
      <c r="F408" s="184" t="s">
        <v>648</v>
      </c>
      <c r="H408" s="185">
        <v>424.70100000000002</v>
      </c>
      <c r="I408" s="186"/>
      <c r="L408" s="182"/>
      <c r="M408" s="187"/>
      <c r="N408" s="188"/>
      <c r="O408" s="188"/>
      <c r="P408" s="188"/>
      <c r="Q408" s="188"/>
      <c r="R408" s="188"/>
      <c r="S408" s="188"/>
      <c r="T408" s="189"/>
      <c r="AT408" s="183" t="s">
        <v>137</v>
      </c>
      <c r="AU408" s="183" t="s">
        <v>78</v>
      </c>
      <c r="AV408" s="11" t="s">
        <v>78</v>
      </c>
      <c r="AW408" s="11" t="s">
        <v>32</v>
      </c>
      <c r="AX408" s="11" t="s">
        <v>76</v>
      </c>
      <c r="AY408" s="183" t="s">
        <v>124</v>
      </c>
    </row>
    <row r="409" spans="2:65" s="10" customFormat="1" ht="29.85" customHeight="1">
      <c r="B409" s="152"/>
      <c r="D409" s="153" t="s">
        <v>67</v>
      </c>
      <c r="E409" s="163" t="s">
        <v>649</v>
      </c>
      <c r="F409" s="163" t="s">
        <v>650</v>
      </c>
      <c r="I409" s="155"/>
      <c r="J409" s="164">
        <f>BK409</f>
        <v>0</v>
      </c>
      <c r="L409" s="152"/>
      <c r="M409" s="157"/>
      <c r="N409" s="158"/>
      <c r="O409" s="158"/>
      <c r="P409" s="159">
        <f>SUM(P410:P413)</f>
        <v>0</v>
      </c>
      <c r="Q409" s="158"/>
      <c r="R409" s="159">
        <f>SUM(R410:R413)</f>
        <v>0</v>
      </c>
      <c r="S409" s="158"/>
      <c r="T409" s="160">
        <f>SUM(T410:T413)</f>
        <v>0</v>
      </c>
      <c r="AR409" s="153" t="s">
        <v>76</v>
      </c>
      <c r="AT409" s="161" t="s">
        <v>67</v>
      </c>
      <c r="AU409" s="161" t="s">
        <v>76</v>
      </c>
      <c r="AY409" s="153" t="s">
        <v>124</v>
      </c>
      <c r="BK409" s="162">
        <f>SUM(BK410:BK413)</f>
        <v>0</v>
      </c>
    </row>
    <row r="410" spans="2:65" s="1" customFormat="1" ht="38.25" customHeight="1">
      <c r="B410" s="165"/>
      <c r="C410" s="166" t="s">
        <v>651</v>
      </c>
      <c r="D410" s="166" t="s">
        <v>126</v>
      </c>
      <c r="E410" s="167" t="s">
        <v>652</v>
      </c>
      <c r="F410" s="168" t="s">
        <v>653</v>
      </c>
      <c r="G410" s="169" t="s">
        <v>218</v>
      </c>
      <c r="H410" s="170">
        <v>715.95399999999995</v>
      </c>
      <c r="I410" s="171"/>
      <c r="J410" s="172">
        <f>ROUND(I410*H410,2)</f>
        <v>0</v>
      </c>
      <c r="K410" s="168" t="s">
        <v>130</v>
      </c>
      <c r="L410" s="37"/>
      <c r="M410" s="173" t="s">
        <v>5</v>
      </c>
      <c r="N410" s="174" t="s">
        <v>39</v>
      </c>
      <c r="O410" s="38"/>
      <c r="P410" s="175">
        <f>O410*H410</f>
        <v>0</v>
      </c>
      <c r="Q410" s="175">
        <v>0</v>
      </c>
      <c r="R410" s="175">
        <f>Q410*H410</f>
        <v>0</v>
      </c>
      <c r="S410" s="175">
        <v>0</v>
      </c>
      <c r="T410" s="176">
        <f>S410*H410</f>
        <v>0</v>
      </c>
      <c r="AR410" s="21" t="s">
        <v>131</v>
      </c>
      <c r="AT410" s="21" t="s">
        <v>126</v>
      </c>
      <c r="AU410" s="21" t="s">
        <v>78</v>
      </c>
      <c r="AY410" s="21" t="s">
        <v>124</v>
      </c>
      <c r="BE410" s="177">
        <f>IF(N410="základní",J410,0)</f>
        <v>0</v>
      </c>
      <c r="BF410" s="177">
        <f>IF(N410="snížená",J410,0)</f>
        <v>0</v>
      </c>
      <c r="BG410" s="177">
        <f>IF(N410="zákl. přenesená",J410,0)</f>
        <v>0</v>
      </c>
      <c r="BH410" s="177">
        <f>IF(N410="sníž. přenesená",J410,0)</f>
        <v>0</v>
      </c>
      <c r="BI410" s="177">
        <f>IF(N410="nulová",J410,0)</f>
        <v>0</v>
      </c>
      <c r="BJ410" s="21" t="s">
        <v>76</v>
      </c>
      <c r="BK410" s="177">
        <f>ROUND(I410*H410,2)</f>
        <v>0</v>
      </c>
      <c r="BL410" s="21" t="s">
        <v>131</v>
      </c>
      <c r="BM410" s="21" t="s">
        <v>654</v>
      </c>
    </row>
    <row r="411" spans="2:65" s="1" customFormat="1" ht="81">
      <c r="B411" s="37"/>
      <c r="D411" s="178" t="s">
        <v>133</v>
      </c>
      <c r="F411" s="179" t="s">
        <v>655</v>
      </c>
      <c r="I411" s="180"/>
      <c r="L411" s="37"/>
      <c r="M411" s="181"/>
      <c r="N411" s="38"/>
      <c r="O411" s="38"/>
      <c r="P411" s="38"/>
      <c r="Q411" s="38"/>
      <c r="R411" s="38"/>
      <c r="S411" s="38"/>
      <c r="T411" s="66"/>
      <c r="AT411" s="21" t="s">
        <v>133</v>
      </c>
      <c r="AU411" s="21" t="s">
        <v>78</v>
      </c>
    </row>
    <row r="412" spans="2:65" s="1" customFormat="1" ht="38.25" customHeight="1">
      <c r="B412" s="165"/>
      <c r="C412" s="166" t="s">
        <v>656</v>
      </c>
      <c r="D412" s="166" t="s">
        <v>126</v>
      </c>
      <c r="E412" s="167" t="s">
        <v>657</v>
      </c>
      <c r="F412" s="168" t="s">
        <v>658</v>
      </c>
      <c r="G412" s="169" t="s">
        <v>218</v>
      </c>
      <c r="H412" s="170">
        <v>715.95399999999995</v>
      </c>
      <c r="I412" s="171"/>
      <c r="J412" s="172">
        <f>ROUND(I412*H412,2)</f>
        <v>0</v>
      </c>
      <c r="K412" s="168" t="s">
        <v>130</v>
      </c>
      <c r="L412" s="37"/>
      <c r="M412" s="173" t="s">
        <v>5</v>
      </c>
      <c r="N412" s="174" t="s">
        <v>39</v>
      </c>
      <c r="O412" s="38"/>
      <c r="P412" s="175">
        <f>O412*H412</f>
        <v>0</v>
      </c>
      <c r="Q412" s="175">
        <v>0</v>
      </c>
      <c r="R412" s="175">
        <f>Q412*H412</f>
        <v>0</v>
      </c>
      <c r="S412" s="175">
        <v>0</v>
      </c>
      <c r="T412" s="176">
        <f>S412*H412</f>
        <v>0</v>
      </c>
      <c r="AR412" s="21" t="s">
        <v>131</v>
      </c>
      <c r="AT412" s="21" t="s">
        <v>126</v>
      </c>
      <c r="AU412" s="21" t="s">
        <v>78</v>
      </c>
      <c r="AY412" s="21" t="s">
        <v>124</v>
      </c>
      <c r="BE412" s="177">
        <f>IF(N412="základní",J412,0)</f>
        <v>0</v>
      </c>
      <c r="BF412" s="177">
        <f>IF(N412="snížená",J412,0)</f>
        <v>0</v>
      </c>
      <c r="BG412" s="177">
        <f>IF(N412="zákl. přenesená",J412,0)</f>
        <v>0</v>
      </c>
      <c r="BH412" s="177">
        <f>IF(N412="sníž. přenesená",J412,0)</f>
        <v>0</v>
      </c>
      <c r="BI412" s="177">
        <f>IF(N412="nulová",J412,0)</f>
        <v>0</v>
      </c>
      <c r="BJ412" s="21" t="s">
        <v>76</v>
      </c>
      <c r="BK412" s="177">
        <f>ROUND(I412*H412,2)</f>
        <v>0</v>
      </c>
      <c r="BL412" s="21" t="s">
        <v>131</v>
      </c>
      <c r="BM412" s="21" t="s">
        <v>659</v>
      </c>
    </row>
    <row r="413" spans="2:65" s="1" customFormat="1" ht="81">
      <c r="B413" s="37"/>
      <c r="D413" s="178" t="s">
        <v>133</v>
      </c>
      <c r="F413" s="179" t="s">
        <v>655</v>
      </c>
      <c r="I413" s="180"/>
      <c r="L413" s="37"/>
      <c r="M413" s="181"/>
      <c r="N413" s="38"/>
      <c r="O413" s="38"/>
      <c r="P413" s="38"/>
      <c r="Q413" s="38"/>
      <c r="R413" s="38"/>
      <c r="S413" s="38"/>
      <c r="T413" s="66"/>
      <c r="AT413" s="21" t="s">
        <v>133</v>
      </c>
      <c r="AU413" s="21" t="s">
        <v>78</v>
      </c>
    </row>
    <row r="414" spans="2:65" s="10" customFormat="1" ht="37.35" customHeight="1">
      <c r="B414" s="152"/>
      <c r="D414" s="153" t="s">
        <v>67</v>
      </c>
      <c r="E414" s="154" t="s">
        <v>660</v>
      </c>
      <c r="F414" s="154" t="s">
        <v>661</v>
      </c>
      <c r="I414" s="155"/>
      <c r="J414" s="156">
        <f>BK414</f>
        <v>0</v>
      </c>
      <c r="L414" s="152"/>
      <c r="M414" s="157"/>
      <c r="N414" s="158"/>
      <c r="O414" s="158"/>
      <c r="P414" s="159">
        <f>P415+P425</f>
        <v>0</v>
      </c>
      <c r="Q414" s="158"/>
      <c r="R414" s="159">
        <f>R415+R425</f>
        <v>5.7816632999999991</v>
      </c>
      <c r="S414" s="158"/>
      <c r="T414" s="160">
        <f>T415+T425</f>
        <v>1.8720000000000001</v>
      </c>
      <c r="AR414" s="153" t="s">
        <v>78</v>
      </c>
      <c r="AT414" s="161" t="s">
        <v>67</v>
      </c>
      <c r="AU414" s="161" t="s">
        <v>68</v>
      </c>
      <c r="AY414" s="153" t="s">
        <v>124</v>
      </c>
      <c r="BK414" s="162">
        <f>BK415+BK425</f>
        <v>0</v>
      </c>
    </row>
    <row r="415" spans="2:65" s="10" customFormat="1" ht="19.899999999999999" customHeight="1">
      <c r="B415" s="152"/>
      <c r="D415" s="153" t="s">
        <v>67</v>
      </c>
      <c r="E415" s="163" t="s">
        <v>662</v>
      </c>
      <c r="F415" s="163" t="s">
        <v>663</v>
      </c>
      <c r="I415" s="155"/>
      <c r="J415" s="164">
        <f>BK415</f>
        <v>0</v>
      </c>
      <c r="L415" s="152"/>
      <c r="M415" s="157"/>
      <c r="N415" s="158"/>
      <c r="O415" s="158"/>
      <c r="P415" s="159">
        <f>SUM(P416:P424)</f>
        <v>0</v>
      </c>
      <c r="Q415" s="158"/>
      <c r="R415" s="159">
        <f>SUM(R416:R424)</f>
        <v>5.7816632999999991</v>
      </c>
      <c r="S415" s="158"/>
      <c r="T415" s="160">
        <f>SUM(T416:T424)</f>
        <v>1.8720000000000001</v>
      </c>
      <c r="AR415" s="153" t="s">
        <v>78</v>
      </c>
      <c r="AT415" s="161" t="s">
        <v>67</v>
      </c>
      <c r="AU415" s="161" t="s">
        <v>76</v>
      </c>
      <c r="AY415" s="153" t="s">
        <v>124</v>
      </c>
      <c r="BK415" s="162">
        <f>SUM(BK416:BK424)</f>
        <v>0</v>
      </c>
    </row>
    <row r="416" spans="2:65" s="1" customFormat="1" ht="16.5" customHeight="1">
      <c r="B416" s="165"/>
      <c r="C416" s="166" t="s">
        <v>664</v>
      </c>
      <c r="D416" s="166" t="s">
        <v>126</v>
      </c>
      <c r="E416" s="167" t="s">
        <v>665</v>
      </c>
      <c r="F416" s="168" t="s">
        <v>666</v>
      </c>
      <c r="G416" s="169" t="s">
        <v>129</v>
      </c>
      <c r="H416" s="170">
        <v>468</v>
      </c>
      <c r="I416" s="171"/>
      <c r="J416" s="172">
        <f>ROUND(I416*H416,2)</f>
        <v>0</v>
      </c>
      <c r="K416" s="168" t="s">
        <v>130</v>
      </c>
      <c r="L416" s="37"/>
      <c r="M416" s="173" t="s">
        <v>5</v>
      </c>
      <c r="N416" s="174" t="s">
        <v>39</v>
      </c>
      <c r="O416" s="38"/>
      <c r="P416" s="175">
        <f>O416*H416</f>
        <v>0</v>
      </c>
      <c r="Q416" s="175">
        <v>0</v>
      </c>
      <c r="R416" s="175">
        <f>Q416*H416</f>
        <v>0</v>
      </c>
      <c r="S416" s="175">
        <v>4.0000000000000001E-3</v>
      </c>
      <c r="T416" s="176">
        <f>S416*H416</f>
        <v>1.8720000000000001</v>
      </c>
      <c r="AR416" s="21" t="s">
        <v>228</v>
      </c>
      <c r="AT416" s="21" t="s">
        <v>126</v>
      </c>
      <c r="AU416" s="21" t="s">
        <v>78</v>
      </c>
      <c r="AY416" s="21" t="s">
        <v>124</v>
      </c>
      <c r="BE416" s="177">
        <f>IF(N416="základní",J416,0)</f>
        <v>0</v>
      </c>
      <c r="BF416" s="177">
        <f>IF(N416="snížená",J416,0)</f>
        <v>0</v>
      </c>
      <c r="BG416" s="177">
        <f>IF(N416="zákl. přenesená",J416,0)</f>
        <v>0</v>
      </c>
      <c r="BH416" s="177">
        <f>IF(N416="sníž. přenesená",J416,0)</f>
        <v>0</v>
      </c>
      <c r="BI416" s="177">
        <f>IF(N416="nulová",J416,0)</f>
        <v>0</v>
      </c>
      <c r="BJ416" s="21" t="s">
        <v>76</v>
      </c>
      <c r="BK416" s="177">
        <f>ROUND(I416*H416,2)</f>
        <v>0</v>
      </c>
      <c r="BL416" s="21" t="s">
        <v>228</v>
      </c>
      <c r="BM416" s="21" t="s">
        <v>667</v>
      </c>
    </row>
    <row r="417" spans="2:65" s="1" customFormat="1" ht="40.5">
      <c r="B417" s="37"/>
      <c r="D417" s="178" t="s">
        <v>133</v>
      </c>
      <c r="F417" s="179" t="s">
        <v>668</v>
      </c>
      <c r="I417" s="180"/>
      <c r="L417" s="37"/>
      <c r="M417" s="181"/>
      <c r="N417" s="38"/>
      <c r="O417" s="38"/>
      <c r="P417" s="38"/>
      <c r="Q417" s="38"/>
      <c r="R417" s="38"/>
      <c r="S417" s="38"/>
      <c r="T417" s="66"/>
      <c r="AT417" s="21" t="s">
        <v>133</v>
      </c>
      <c r="AU417" s="21" t="s">
        <v>78</v>
      </c>
    </row>
    <row r="418" spans="2:65" s="1" customFormat="1" ht="40.5">
      <c r="B418" s="37"/>
      <c r="D418" s="178" t="s">
        <v>135</v>
      </c>
      <c r="F418" s="179" t="s">
        <v>669</v>
      </c>
      <c r="I418" s="180"/>
      <c r="L418" s="37"/>
      <c r="M418" s="181"/>
      <c r="N418" s="38"/>
      <c r="O418" s="38"/>
      <c r="P418" s="38"/>
      <c r="Q418" s="38"/>
      <c r="R418" s="38"/>
      <c r="S418" s="38"/>
      <c r="T418" s="66"/>
      <c r="AT418" s="21" t="s">
        <v>135</v>
      </c>
      <c r="AU418" s="21" t="s">
        <v>78</v>
      </c>
    </row>
    <row r="419" spans="2:65" s="11" customFormat="1" ht="13.5">
      <c r="B419" s="182"/>
      <c r="D419" s="178" t="s">
        <v>137</v>
      </c>
      <c r="E419" s="183" t="s">
        <v>5</v>
      </c>
      <c r="F419" s="184" t="s">
        <v>138</v>
      </c>
      <c r="H419" s="185">
        <v>468</v>
      </c>
      <c r="I419" s="186"/>
      <c r="L419" s="182"/>
      <c r="M419" s="187"/>
      <c r="N419" s="188"/>
      <c r="O419" s="188"/>
      <c r="P419" s="188"/>
      <c r="Q419" s="188"/>
      <c r="R419" s="188"/>
      <c r="S419" s="188"/>
      <c r="T419" s="189"/>
      <c r="AT419" s="183" t="s">
        <v>137</v>
      </c>
      <c r="AU419" s="183" t="s">
        <v>78</v>
      </c>
      <c r="AV419" s="11" t="s">
        <v>78</v>
      </c>
      <c r="AW419" s="11" t="s">
        <v>32</v>
      </c>
      <c r="AX419" s="11" t="s">
        <v>76</v>
      </c>
      <c r="AY419" s="183" t="s">
        <v>124</v>
      </c>
    </row>
    <row r="420" spans="2:65" s="1" customFormat="1" ht="16.5" customHeight="1">
      <c r="B420" s="165"/>
      <c r="C420" s="166" t="s">
        <v>670</v>
      </c>
      <c r="D420" s="166" t="s">
        <v>126</v>
      </c>
      <c r="E420" s="167" t="s">
        <v>671</v>
      </c>
      <c r="F420" s="168" t="s">
        <v>672</v>
      </c>
      <c r="G420" s="169" t="s">
        <v>129</v>
      </c>
      <c r="H420" s="170">
        <v>1188.42</v>
      </c>
      <c r="I420" s="171"/>
      <c r="J420" s="172">
        <f>ROUND(I420*H420,2)</f>
        <v>0</v>
      </c>
      <c r="K420" s="168" t="s">
        <v>130</v>
      </c>
      <c r="L420" s="37"/>
      <c r="M420" s="173" t="s">
        <v>5</v>
      </c>
      <c r="N420" s="174" t="s">
        <v>39</v>
      </c>
      <c r="O420" s="38"/>
      <c r="P420" s="175">
        <f>O420*H420</f>
        <v>0</v>
      </c>
      <c r="Q420" s="175">
        <v>3.8000000000000002E-4</v>
      </c>
      <c r="R420" s="175">
        <f>Q420*H420</f>
        <v>0.45159960000000005</v>
      </c>
      <c r="S420" s="175">
        <v>0</v>
      </c>
      <c r="T420" s="176">
        <f>S420*H420</f>
        <v>0</v>
      </c>
      <c r="AR420" s="21" t="s">
        <v>228</v>
      </c>
      <c r="AT420" s="21" t="s">
        <v>126</v>
      </c>
      <c r="AU420" s="21" t="s">
        <v>78</v>
      </c>
      <c r="AY420" s="21" t="s">
        <v>124</v>
      </c>
      <c r="BE420" s="177">
        <f>IF(N420="základní",J420,0)</f>
        <v>0</v>
      </c>
      <c r="BF420" s="177">
        <f>IF(N420="snížená",J420,0)</f>
        <v>0</v>
      </c>
      <c r="BG420" s="177">
        <f>IF(N420="zákl. přenesená",J420,0)</f>
        <v>0</v>
      </c>
      <c r="BH420" s="177">
        <f>IF(N420="sníž. přenesená",J420,0)</f>
        <v>0</v>
      </c>
      <c r="BI420" s="177">
        <f>IF(N420="nulová",J420,0)</f>
        <v>0</v>
      </c>
      <c r="BJ420" s="21" t="s">
        <v>76</v>
      </c>
      <c r="BK420" s="177">
        <f>ROUND(I420*H420,2)</f>
        <v>0</v>
      </c>
      <c r="BL420" s="21" t="s">
        <v>228</v>
      </c>
      <c r="BM420" s="21" t="s">
        <v>673</v>
      </c>
    </row>
    <row r="421" spans="2:65" s="1" customFormat="1" ht="40.5">
      <c r="B421" s="37"/>
      <c r="D421" s="178" t="s">
        <v>135</v>
      </c>
      <c r="F421" s="179" t="s">
        <v>674</v>
      </c>
      <c r="I421" s="180"/>
      <c r="L421" s="37"/>
      <c r="M421" s="181"/>
      <c r="N421" s="38"/>
      <c r="O421" s="38"/>
      <c r="P421" s="38"/>
      <c r="Q421" s="38"/>
      <c r="R421" s="38"/>
      <c r="S421" s="38"/>
      <c r="T421" s="66"/>
      <c r="AT421" s="21" t="s">
        <v>135</v>
      </c>
      <c r="AU421" s="21" t="s">
        <v>78</v>
      </c>
    </row>
    <row r="422" spans="2:65" s="11" customFormat="1" ht="13.5">
      <c r="B422" s="182"/>
      <c r="D422" s="178" t="s">
        <v>137</v>
      </c>
      <c r="E422" s="183" t="s">
        <v>5</v>
      </c>
      <c r="F422" s="184" t="s">
        <v>675</v>
      </c>
      <c r="H422" s="185">
        <v>1188.42</v>
      </c>
      <c r="I422" s="186"/>
      <c r="L422" s="182"/>
      <c r="M422" s="187"/>
      <c r="N422" s="188"/>
      <c r="O422" s="188"/>
      <c r="P422" s="188"/>
      <c r="Q422" s="188"/>
      <c r="R422" s="188"/>
      <c r="S422" s="188"/>
      <c r="T422" s="189"/>
      <c r="AT422" s="183" t="s">
        <v>137</v>
      </c>
      <c r="AU422" s="183" t="s">
        <v>78</v>
      </c>
      <c r="AV422" s="11" t="s">
        <v>78</v>
      </c>
      <c r="AW422" s="11" t="s">
        <v>32</v>
      </c>
      <c r="AX422" s="11" t="s">
        <v>76</v>
      </c>
      <c r="AY422" s="183" t="s">
        <v>124</v>
      </c>
    </row>
    <row r="423" spans="2:65" s="1" customFormat="1" ht="16.5" customHeight="1">
      <c r="B423" s="165"/>
      <c r="C423" s="190" t="s">
        <v>676</v>
      </c>
      <c r="D423" s="190" t="s">
        <v>397</v>
      </c>
      <c r="E423" s="191" t="s">
        <v>677</v>
      </c>
      <c r="F423" s="192" t="s">
        <v>678</v>
      </c>
      <c r="G423" s="193" t="s">
        <v>129</v>
      </c>
      <c r="H423" s="194">
        <v>1366.683</v>
      </c>
      <c r="I423" s="195"/>
      <c r="J423" s="196">
        <f>ROUND(I423*H423,2)</f>
        <v>0</v>
      </c>
      <c r="K423" s="192" t="s">
        <v>130</v>
      </c>
      <c r="L423" s="197"/>
      <c r="M423" s="198" t="s">
        <v>5</v>
      </c>
      <c r="N423" s="199" t="s">
        <v>39</v>
      </c>
      <c r="O423" s="38"/>
      <c r="P423" s="175">
        <f>O423*H423</f>
        <v>0</v>
      </c>
      <c r="Q423" s="175">
        <v>3.8999999999999998E-3</v>
      </c>
      <c r="R423" s="175">
        <f>Q423*H423</f>
        <v>5.3300636999999993</v>
      </c>
      <c r="S423" s="175">
        <v>0</v>
      </c>
      <c r="T423" s="176">
        <f>S423*H423</f>
        <v>0</v>
      </c>
      <c r="AR423" s="21" t="s">
        <v>324</v>
      </c>
      <c r="AT423" s="21" t="s">
        <v>397</v>
      </c>
      <c r="AU423" s="21" t="s">
        <v>78</v>
      </c>
      <c r="AY423" s="21" t="s">
        <v>124</v>
      </c>
      <c r="BE423" s="177">
        <f>IF(N423="základní",J423,0)</f>
        <v>0</v>
      </c>
      <c r="BF423" s="177">
        <f>IF(N423="snížená",J423,0)</f>
        <v>0</v>
      </c>
      <c r="BG423" s="177">
        <f>IF(N423="zákl. přenesená",J423,0)</f>
        <v>0</v>
      </c>
      <c r="BH423" s="177">
        <f>IF(N423="sníž. přenesená",J423,0)</f>
        <v>0</v>
      </c>
      <c r="BI423" s="177">
        <f>IF(N423="nulová",J423,0)</f>
        <v>0</v>
      </c>
      <c r="BJ423" s="21" t="s">
        <v>76</v>
      </c>
      <c r="BK423" s="177">
        <f>ROUND(I423*H423,2)</f>
        <v>0</v>
      </c>
      <c r="BL423" s="21" t="s">
        <v>228</v>
      </c>
      <c r="BM423" s="21" t="s">
        <v>679</v>
      </c>
    </row>
    <row r="424" spans="2:65" s="11" customFormat="1" ht="13.5">
      <c r="B424" s="182"/>
      <c r="D424" s="178" t="s">
        <v>137</v>
      </c>
      <c r="F424" s="184" t="s">
        <v>680</v>
      </c>
      <c r="H424" s="185">
        <v>1366.683</v>
      </c>
      <c r="I424" s="186"/>
      <c r="L424" s="182"/>
      <c r="M424" s="187"/>
      <c r="N424" s="188"/>
      <c r="O424" s="188"/>
      <c r="P424" s="188"/>
      <c r="Q424" s="188"/>
      <c r="R424" s="188"/>
      <c r="S424" s="188"/>
      <c r="T424" s="189"/>
      <c r="AT424" s="183" t="s">
        <v>137</v>
      </c>
      <c r="AU424" s="183" t="s">
        <v>78</v>
      </c>
      <c r="AV424" s="11" t="s">
        <v>78</v>
      </c>
      <c r="AW424" s="11" t="s">
        <v>6</v>
      </c>
      <c r="AX424" s="11" t="s">
        <v>76</v>
      </c>
      <c r="AY424" s="183" t="s">
        <v>124</v>
      </c>
    </row>
    <row r="425" spans="2:65" s="10" customFormat="1" ht="29.85" customHeight="1">
      <c r="B425" s="152"/>
      <c r="D425" s="153" t="s">
        <v>67</v>
      </c>
      <c r="E425" s="163" t="s">
        <v>681</v>
      </c>
      <c r="F425" s="163" t="s">
        <v>682</v>
      </c>
      <c r="I425" s="155"/>
      <c r="J425" s="164">
        <f>BK425</f>
        <v>0</v>
      </c>
      <c r="L425" s="152"/>
      <c r="M425" s="157"/>
      <c r="N425" s="158"/>
      <c r="O425" s="158"/>
      <c r="P425" s="159">
        <f>SUM(P426:P428)</f>
        <v>0</v>
      </c>
      <c r="Q425" s="158"/>
      <c r="R425" s="159">
        <f>SUM(R426:R428)</f>
        <v>0</v>
      </c>
      <c r="S425" s="158"/>
      <c r="T425" s="160">
        <f>SUM(T426:T428)</f>
        <v>0</v>
      </c>
      <c r="AR425" s="153" t="s">
        <v>78</v>
      </c>
      <c r="AT425" s="161" t="s">
        <v>67</v>
      </c>
      <c r="AU425" s="161" t="s">
        <v>76</v>
      </c>
      <c r="AY425" s="153" t="s">
        <v>124</v>
      </c>
      <c r="BK425" s="162">
        <f>SUM(BK426:BK428)</f>
        <v>0</v>
      </c>
    </row>
    <row r="426" spans="2:65" s="1" customFormat="1" ht="25.5" customHeight="1">
      <c r="B426" s="165"/>
      <c r="C426" s="166" t="s">
        <v>683</v>
      </c>
      <c r="D426" s="166" t="s">
        <v>126</v>
      </c>
      <c r="E426" s="167" t="s">
        <v>684</v>
      </c>
      <c r="F426" s="168" t="s">
        <v>685</v>
      </c>
      <c r="G426" s="169" t="s">
        <v>129</v>
      </c>
      <c r="H426" s="170">
        <v>1574.8</v>
      </c>
      <c r="I426" s="171"/>
      <c r="J426" s="172">
        <f>ROUND(I426*H426,2)</f>
        <v>0</v>
      </c>
      <c r="K426" s="168" t="s">
        <v>130</v>
      </c>
      <c r="L426" s="37"/>
      <c r="M426" s="173" t="s">
        <v>5</v>
      </c>
      <c r="N426" s="174" t="s">
        <v>39</v>
      </c>
      <c r="O426" s="38"/>
      <c r="P426" s="175">
        <f>O426*H426</f>
        <v>0</v>
      </c>
      <c r="Q426" s="175">
        <v>0</v>
      </c>
      <c r="R426" s="175">
        <f>Q426*H426</f>
        <v>0</v>
      </c>
      <c r="S426" s="175">
        <v>0</v>
      </c>
      <c r="T426" s="176">
        <f>S426*H426</f>
        <v>0</v>
      </c>
      <c r="AR426" s="21" t="s">
        <v>228</v>
      </c>
      <c r="AT426" s="21" t="s">
        <v>126</v>
      </c>
      <c r="AU426" s="21" t="s">
        <v>78</v>
      </c>
      <c r="AY426" s="21" t="s">
        <v>124</v>
      </c>
      <c r="BE426" s="177">
        <f>IF(N426="základní",J426,0)</f>
        <v>0</v>
      </c>
      <c r="BF426" s="177">
        <f>IF(N426="snížená",J426,0)</f>
        <v>0</v>
      </c>
      <c r="BG426" s="177">
        <f>IF(N426="zákl. přenesená",J426,0)</f>
        <v>0</v>
      </c>
      <c r="BH426" s="177">
        <f>IF(N426="sníž. přenesená",J426,0)</f>
        <v>0</v>
      </c>
      <c r="BI426" s="177">
        <f>IF(N426="nulová",J426,0)</f>
        <v>0</v>
      </c>
      <c r="BJ426" s="21" t="s">
        <v>76</v>
      </c>
      <c r="BK426" s="177">
        <f>ROUND(I426*H426,2)</f>
        <v>0</v>
      </c>
      <c r="BL426" s="21" t="s">
        <v>228</v>
      </c>
      <c r="BM426" s="21" t="s">
        <v>686</v>
      </c>
    </row>
    <row r="427" spans="2:65" s="1" customFormat="1" ht="67.5">
      <c r="B427" s="37"/>
      <c r="D427" s="178" t="s">
        <v>135</v>
      </c>
      <c r="F427" s="179" t="s">
        <v>687</v>
      </c>
      <c r="I427" s="180"/>
      <c r="L427" s="37"/>
      <c r="M427" s="181"/>
      <c r="N427" s="38"/>
      <c r="O427" s="38"/>
      <c r="P427" s="38"/>
      <c r="Q427" s="38"/>
      <c r="R427" s="38"/>
      <c r="S427" s="38"/>
      <c r="T427" s="66"/>
      <c r="AT427" s="21" t="s">
        <v>135</v>
      </c>
      <c r="AU427" s="21" t="s">
        <v>78</v>
      </c>
    </row>
    <row r="428" spans="2:65" s="11" customFormat="1" ht="13.5">
      <c r="B428" s="182"/>
      <c r="D428" s="178" t="s">
        <v>137</v>
      </c>
      <c r="E428" s="183" t="s">
        <v>5</v>
      </c>
      <c r="F428" s="184" t="s">
        <v>420</v>
      </c>
      <c r="H428" s="185">
        <v>1574.8</v>
      </c>
      <c r="I428" s="186"/>
      <c r="L428" s="182"/>
      <c r="M428" s="187"/>
      <c r="N428" s="188"/>
      <c r="O428" s="188"/>
      <c r="P428" s="188"/>
      <c r="Q428" s="188"/>
      <c r="R428" s="188"/>
      <c r="S428" s="188"/>
      <c r="T428" s="189"/>
      <c r="AT428" s="183" t="s">
        <v>137</v>
      </c>
      <c r="AU428" s="183" t="s">
        <v>78</v>
      </c>
      <c r="AV428" s="11" t="s">
        <v>78</v>
      </c>
      <c r="AW428" s="11" t="s">
        <v>32</v>
      </c>
      <c r="AX428" s="11" t="s">
        <v>76</v>
      </c>
      <c r="AY428" s="183" t="s">
        <v>124</v>
      </c>
    </row>
    <row r="429" spans="2:65" s="10" customFormat="1" ht="37.35" customHeight="1">
      <c r="B429" s="152"/>
      <c r="D429" s="153" t="s">
        <v>67</v>
      </c>
      <c r="E429" s="154" t="s">
        <v>688</v>
      </c>
      <c r="F429" s="154" t="s">
        <v>689</v>
      </c>
      <c r="I429" s="155"/>
      <c r="J429" s="156">
        <f>BK429</f>
        <v>0</v>
      </c>
      <c r="L429" s="152"/>
      <c r="M429" s="157"/>
      <c r="N429" s="158"/>
      <c r="O429" s="158"/>
      <c r="P429" s="159">
        <f>P430+P437+P441</f>
        <v>0</v>
      </c>
      <c r="Q429" s="158"/>
      <c r="R429" s="159">
        <f>R430+R437+R441</f>
        <v>0</v>
      </c>
      <c r="S429" s="158"/>
      <c r="T429" s="160">
        <f>T430+T437+T441</f>
        <v>0</v>
      </c>
      <c r="AR429" s="153" t="s">
        <v>155</v>
      </c>
      <c r="AT429" s="161" t="s">
        <v>67</v>
      </c>
      <c r="AU429" s="161" t="s">
        <v>68</v>
      </c>
      <c r="AY429" s="153" t="s">
        <v>124</v>
      </c>
      <c r="BK429" s="162">
        <f>BK430+BK437+BK441</f>
        <v>0</v>
      </c>
    </row>
    <row r="430" spans="2:65" s="10" customFormat="1" ht="19.899999999999999" customHeight="1">
      <c r="B430" s="152"/>
      <c r="D430" s="153" t="s">
        <v>67</v>
      </c>
      <c r="E430" s="163" t="s">
        <v>690</v>
      </c>
      <c r="F430" s="163" t="s">
        <v>691</v>
      </c>
      <c r="I430" s="155"/>
      <c r="J430" s="164">
        <f>BK430</f>
        <v>0</v>
      </c>
      <c r="L430" s="152"/>
      <c r="M430" s="157"/>
      <c r="N430" s="158"/>
      <c r="O430" s="158"/>
      <c r="P430" s="159">
        <f>SUM(P431:P436)</f>
        <v>0</v>
      </c>
      <c r="Q430" s="158"/>
      <c r="R430" s="159">
        <f>SUM(R431:R436)</f>
        <v>0</v>
      </c>
      <c r="S430" s="158"/>
      <c r="T430" s="160">
        <f>SUM(T431:T436)</f>
        <v>0</v>
      </c>
      <c r="AR430" s="153" t="s">
        <v>155</v>
      </c>
      <c r="AT430" s="161" t="s">
        <v>67</v>
      </c>
      <c r="AU430" s="161" t="s">
        <v>76</v>
      </c>
      <c r="AY430" s="153" t="s">
        <v>124</v>
      </c>
      <c r="BK430" s="162">
        <f>SUM(BK431:BK436)</f>
        <v>0</v>
      </c>
    </row>
    <row r="431" spans="2:65" s="1" customFormat="1" ht="25.5" customHeight="1">
      <c r="B431" s="165"/>
      <c r="C431" s="166" t="s">
        <v>692</v>
      </c>
      <c r="D431" s="166" t="s">
        <v>126</v>
      </c>
      <c r="E431" s="167" t="s">
        <v>693</v>
      </c>
      <c r="F431" s="168" t="s">
        <v>694</v>
      </c>
      <c r="G431" s="169" t="s">
        <v>695</v>
      </c>
      <c r="H431" s="170">
        <v>1</v>
      </c>
      <c r="I431" s="171"/>
      <c r="J431" s="172">
        <f>ROUND(I431*H431,2)</f>
        <v>0</v>
      </c>
      <c r="K431" s="168" t="s">
        <v>130</v>
      </c>
      <c r="L431" s="37"/>
      <c r="M431" s="173" t="s">
        <v>5</v>
      </c>
      <c r="N431" s="174" t="s">
        <v>39</v>
      </c>
      <c r="O431" s="38"/>
      <c r="P431" s="175">
        <f>O431*H431</f>
        <v>0</v>
      </c>
      <c r="Q431" s="175">
        <v>0</v>
      </c>
      <c r="R431" s="175">
        <f>Q431*H431</f>
        <v>0</v>
      </c>
      <c r="S431" s="175">
        <v>0</v>
      </c>
      <c r="T431" s="176">
        <f>S431*H431</f>
        <v>0</v>
      </c>
      <c r="AR431" s="21" t="s">
        <v>696</v>
      </c>
      <c r="AT431" s="21" t="s">
        <v>126</v>
      </c>
      <c r="AU431" s="21" t="s">
        <v>78</v>
      </c>
      <c r="AY431" s="21" t="s">
        <v>124</v>
      </c>
      <c r="BE431" s="177">
        <f>IF(N431="základní",J431,0)</f>
        <v>0</v>
      </c>
      <c r="BF431" s="177">
        <f>IF(N431="snížená",J431,0)</f>
        <v>0</v>
      </c>
      <c r="BG431" s="177">
        <f>IF(N431="zákl. přenesená",J431,0)</f>
        <v>0</v>
      </c>
      <c r="BH431" s="177">
        <f>IF(N431="sníž. přenesená",J431,0)</f>
        <v>0</v>
      </c>
      <c r="BI431" s="177">
        <f>IF(N431="nulová",J431,0)</f>
        <v>0</v>
      </c>
      <c r="BJ431" s="21" t="s">
        <v>76</v>
      </c>
      <c r="BK431" s="177">
        <f>ROUND(I431*H431,2)</f>
        <v>0</v>
      </c>
      <c r="BL431" s="21" t="s">
        <v>696</v>
      </c>
      <c r="BM431" s="21" t="s">
        <v>697</v>
      </c>
    </row>
    <row r="432" spans="2:65" s="1" customFormat="1" ht="54">
      <c r="B432" s="37"/>
      <c r="D432" s="178" t="s">
        <v>135</v>
      </c>
      <c r="F432" s="179" t="s">
        <v>698</v>
      </c>
      <c r="I432" s="180"/>
      <c r="L432" s="37"/>
      <c r="M432" s="181"/>
      <c r="N432" s="38"/>
      <c r="O432" s="38"/>
      <c r="P432" s="38"/>
      <c r="Q432" s="38"/>
      <c r="R432" s="38"/>
      <c r="S432" s="38"/>
      <c r="T432" s="66"/>
      <c r="AT432" s="21" t="s">
        <v>135</v>
      </c>
      <c r="AU432" s="21" t="s">
        <v>78</v>
      </c>
    </row>
    <row r="433" spans="2:65" s="11" customFormat="1" ht="13.5">
      <c r="B433" s="182"/>
      <c r="D433" s="178" t="s">
        <v>137</v>
      </c>
      <c r="E433" s="183" t="s">
        <v>5</v>
      </c>
      <c r="F433" s="184" t="s">
        <v>76</v>
      </c>
      <c r="H433" s="185">
        <v>1</v>
      </c>
      <c r="I433" s="186"/>
      <c r="L433" s="182"/>
      <c r="M433" s="187"/>
      <c r="N433" s="188"/>
      <c r="O433" s="188"/>
      <c r="P433" s="188"/>
      <c r="Q433" s="188"/>
      <c r="R433" s="188"/>
      <c r="S433" s="188"/>
      <c r="T433" s="189"/>
      <c r="AT433" s="183" t="s">
        <v>137</v>
      </c>
      <c r="AU433" s="183" t="s">
        <v>78</v>
      </c>
      <c r="AV433" s="11" t="s">
        <v>78</v>
      </c>
      <c r="AW433" s="11" t="s">
        <v>32</v>
      </c>
      <c r="AX433" s="11" t="s">
        <v>76</v>
      </c>
      <c r="AY433" s="183" t="s">
        <v>124</v>
      </c>
    </row>
    <row r="434" spans="2:65" s="1" customFormat="1" ht="25.5" customHeight="1">
      <c r="B434" s="165"/>
      <c r="C434" s="166" t="s">
        <v>699</v>
      </c>
      <c r="D434" s="166" t="s">
        <v>126</v>
      </c>
      <c r="E434" s="167" t="s">
        <v>700</v>
      </c>
      <c r="F434" s="168" t="s">
        <v>694</v>
      </c>
      <c r="G434" s="169" t="s">
        <v>695</v>
      </c>
      <c r="H434" s="170">
        <v>1</v>
      </c>
      <c r="I434" s="171"/>
      <c r="J434" s="172">
        <f>ROUND(I434*H434,2)</f>
        <v>0</v>
      </c>
      <c r="K434" s="168" t="s">
        <v>5</v>
      </c>
      <c r="L434" s="37"/>
      <c r="M434" s="173" t="s">
        <v>5</v>
      </c>
      <c r="N434" s="174" t="s">
        <v>39</v>
      </c>
      <c r="O434" s="38"/>
      <c r="P434" s="175">
        <f>O434*H434</f>
        <v>0</v>
      </c>
      <c r="Q434" s="175">
        <v>0</v>
      </c>
      <c r="R434" s="175">
        <f>Q434*H434</f>
        <v>0</v>
      </c>
      <c r="S434" s="175">
        <v>0</v>
      </c>
      <c r="T434" s="176">
        <f>S434*H434</f>
        <v>0</v>
      </c>
      <c r="AR434" s="21" t="s">
        <v>696</v>
      </c>
      <c r="AT434" s="21" t="s">
        <v>126</v>
      </c>
      <c r="AU434" s="21" t="s">
        <v>78</v>
      </c>
      <c r="AY434" s="21" t="s">
        <v>124</v>
      </c>
      <c r="BE434" s="177">
        <f>IF(N434="základní",J434,0)</f>
        <v>0</v>
      </c>
      <c r="BF434" s="177">
        <f>IF(N434="snížená",J434,0)</f>
        <v>0</v>
      </c>
      <c r="BG434" s="177">
        <f>IF(N434="zákl. přenesená",J434,0)</f>
        <v>0</v>
      </c>
      <c r="BH434" s="177">
        <f>IF(N434="sníž. přenesená",J434,0)</f>
        <v>0</v>
      </c>
      <c r="BI434" s="177">
        <f>IF(N434="nulová",J434,0)</f>
        <v>0</v>
      </c>
      <c r="BJ434" s="21" t="s">
        <v>76</v>
      </c>
      <c r="BK434" s="177">
        <f>ROUND(I434*H434,2)</f>
        <v>0</v>
      </c>
      <c r="BL434" s="21" t="s">
        <v>696</v>
      </c>
      <c r="BM434" s="21" t="s">
        <v>701</v>
      </c>
    </row>
    <row r="435" spans="2:65" s="1" customFormat="1" ht="40.5">
      <c r="B435" s="37"/>
      <c r="D435" s="178" t="s">
        <v>135</v>
      </c>
      <c r="F435" s="179" t="s">
        <v>702</v>
      </c>
      <c r="I435" s="180"/>
      <c r="L435" s="37"/>
      <c r="M435" s="181"/>
      <c r="N435" s="38"/>
      <c r="O435" s="38"/>
      <c r="P435" s="38"/>
      <c r="Q435" s="38"/>
      <c r="R435" s="38"/>
      <c r="S435" s="38"/>
      <c r="T435" s="66"/>
      <c r="AT435" s="21" t="s">
        <v>135</v>
      </c>
      <c r="AU435" s="21" t="s">
        <v>78</v>
      </c>
    </row>
    <row r="436" spans="2:65" s="11" customFormat="1" ht="13.5">
      <c r="B436" s="182"/>
      <c r="D436" s="178" t="s">
        <v>137</v>
      </c>
      <c r="E436" s="183" t="s">
        <v>5</v>
      </c>
      <c r="F436" s="184" t="s">
        <v>76</v>
      </c>
      <c r="H436" s="185">
        <v>1</v>
      </c>
      <c r="I436" s="186"/>
      <c r="L436" s="182"/>
      <c r="M436" s="187"/>
      <c r="N436" s="188"/>
      <c r="O436" s="188"/>
      <c r="P436" s="188"/>
      <c r="Q436" s="188"/>
      <c r="R436" s="188"/>
      <c r="S436" s="188"/>
      <c r="T436" s="189"/>
      <c r="AT436" s="183" t="s">
        <v>137</v>
      </c>
      <c r="AU436" s="183" t="s">
        <v>78</v>
      </c>
      <c r="AV436" s="11" t="s">
        <v>78</v>
      </c>
      <c r="AW436" s="11" t="s">
        <v>32</v>
      </c>
      <c r="AX436" s="11" t="s">
        <v>76</v>
      </c>
      <c r="AY436" s="183" t="s">
        <v>124</v>
      </c>
    </row>
    <row r="437" spans="2:65" s="10" customFormat="1" ht="29.85" customHeight="1">
      <c r="B437" s="152"/>
      <c r="D437" s="153" t="s">
        <v>67</v>
      </c>
      <c r="E437" s="163" t="s">
        <v>703</v>
      </c>
      <c r="F437" s="163" t="s">
        <v>704</v>
      </c>
      <c r="I437" s="155"/>
      <c r="J437" s="164">
        <f>BK437</f>
        <v>0</v>
      </c>
      <c r="L437" s="152"/>
      <c r="M437" s="157"/>
      <c r="N437" s="158"/>
      <c r="O437" s="158"/>
      <c r="P437" s="159">
        <f>SUM(P438:P440)</f>
        <v>0</v>
      </c>
      <c r="Q437" s="158"/>
      <c r="R437" s="159">
        <f>SUM(R438:R440)</f>
        <v>0</v>
      </c>
      <c r="S437" s="158"/>
      <c r="T437" s="160">
        <f>SUM(T438:T440)</f>
        <v>0</v>
      </c>
      <c r="AR437" s="153" t="s">
        <v>155</v>
      </c>
      <c r="AT437" s="161" t="s">
        <v>67</v>
      </c>
      <c r="AU437" s="161" t="s">
        <v>76</v>
      </c>
      <c r="AY437" s="153" t="s">
        <v>124</v>
      </c>
      <c r="BK437" s="162">
        <f>SUM(BK438:BK440)</f>
        <v>0</v>
      </c>
    </row>
    <row r="438" spans="2:65" s="1" customFormat="1" ht="16.5" customHeight="1">
      <c r="B438" s="165"/>
      <c r="C438" s="166" t="s">
        <v>705</v>
      </c>
      <c r="D438" s="166" t="s">
        <v>126</v>
      </c>
      <c r="E438" s="167" t="s">
        <v>706</v>
      </c>
      <c r="F438" s="168" t="s">
        <v>707</v>
      </c>
      <c r="G438" s="169" t="s">
        <v>695</v>
      </c>
      <c r="H438" s="170">
        <v>1</v>
      </c>
      <c r="I438" s="171"/>
      <c r="J438" s="172">
        <f>ROUND(I438*H438,2)</f>
        <v>0</v>
      </c>
      <c r="K438" s="168" t="s">
        <v>130</v>
      </c>
      <c r="L438" s="37"/>
      <c r="M438" s="173" t="s">
        <v>5</v>
      </c>
      <c r="N438" s="174" t="s">
        <v>39</v>
      </c>
      <c r="O438" s="38"/>
      <c r="P438" s="175">
        <f>O438*H438</f>
        <v>0</v>
      </c>
      <c r="Q438" s="175">
        <v>0</v>
      </c>
      <c r="R438" s="175">
        <f>Q438*H438</f>
        <v>0</v>
      </c>
      <c r="S438" s="175">
        <v>0</v>
      </c>
      <c r="T438" s="176">
        <f>S438*H438</f>
        <v>0</v>
      </c>
      <c r="AR438" s="21" t="s">
        <v>696</v>
      </c>
      <c r="AT438" s="21" t="s">
        <v>126</v>
      </c>
      <c r="AU438" s="21" t="s">
        <v>78</v>
      </c>
      <c r="AY438" s="21" t="s">
        <v>124</v>
      </c>
      <c r="BE438" s="177">
        <f>IF(N438="základní",J438,0)</f>
        <v>0</v>
      </c>
      <c r="BF438" s="177">
        <f>IF(N438="snížená",J438,0)</f>
        <v>0</v>
      </c>
      <c r="BG438" s="177">
        <f>IF(N438="zákl. přenesená",J438,0)</f>
        <v>0</v>
      </c>
      <c r="BH438" s="177">
        <f>IF(N438="sníž. přenesená",J438,0)</f>
        <v>0</v>
      </c>
      <c r="BI438" s="177">
        <f>IF(N438="nulová",J438,0)</f>
        <v>0</v>
      </c>
      <c r="BJ438" s="21" t="s">
        <v>76</v>
      </c>
      <c r="BK438" s="177">
        <f>ROUND(I438*H438,2)</f>
        <v>0</v>
      </c>
      <c r="BL438" s="21" t="s">
        <v>696</v>
      </c>
      <c r="BM438" s="21" t="s">
        <v>708</v>
      </c>
    </row>
    <row r="439" spans="2:65" s="1" customFormat="1" ht="40.5">
      <c r="B439" s="37"/>
      <c r="D439" s="178" t="s">
        <v>135</v>
      </c>
      <c r="F439" s="179" t="s">
        <v>709</v>
      </c>
      <c r="I439" s="180"/>
      <c r="L439" s="37"/>
      <c r="M439" s="181"/>
      <c r="N439" s="38"/>
      <c r="O439" s="38"/>
      <c r="P439" s="38"/>
      <c r="Q439" s="38"/>
      <c r="R439" s="38"/>
      <c r="S439" s="38"/>
      <c r="T439" s="66"/>
      <c r="AT439" s="21" t="s">
        <v>135</v>
      </c>
      <c r="AU439" s="21" t="s">
        <v>78</v>
      </c>
    </row>
    <row r="440" spans="2:65" s="11" customFormat="1" ht="13.5">
      <c r="B440" s="182"/>
      <c r="D440" s="178" t="s">
        <v>137</v>
      </c>
      <c r="E440" s="183" t="s">
        <v>5</v>
      </c>
      <c r="F440" s="184" t="s">
        <v>76</v>
      </c>
      <c r="H440" s="185">
        <v>1</v>
      </c>
      <c r="I440" s="186"/>
      <c r="L440" s="182"/>
      <c r="M440" s="187"/>
      <c r="N440" s="188"/>
      <c r="O440" s="188"/>
      <c r="P440" s="188"/>
      <c r="Q440" s="188"/>
      <c r="R440" s="188"/>
      <c r="S440" s="188"/>
      <c r="T440" s="189"/>
      <c r="AT440" s="183" t="s">
        <v>137</v>
      </c>
      <c r="AU440" s="183" t="s">
        <v>78</v>
      </c>
      <c r="AV440" s="11" t="s">
        <v>78</v>
      </c>
      <c r="AW440" s="11" t="s">
        <v>32</v>
      </c>
      <c r="AX440" s="11" t="s">
        <v>76</v>
      </c>
      <c r="AY440" s="183" t="s">
        <v>124</v>
      </c>
    </row>
    <row r="441" spans="2:65" s="10" customFormat="1" ht="29.85" customHeight="1">
      <c r="B441" s="152"/>
      <c r="D441" s="153" t="s">
        <v>67</v>
      </c>
      <c r="E441" s="163" t="s">
        <v>710</v>
      </c>
      <c r="F441" s="163" t="s">
        <v>711</v>
      </c>
      <c r="I441" s="155"/>
      <c r="J441" s="164">
        <f>BK441</f>
        <v>0</v>
      </c>
      <c r="L441" s="152"/>
      <c r="M441" s="157"/>
      <c r="N441" s="158"/>
      <c r="O441" s="158"/>
      <c r="P441" s="159">
        <f>SUM(P442:P444)</f>
        <v>0</v>
      </c>
      <c r="Q441" s="158"/>
      <c r="R441" s="159">
        <f>SUM(R442:R444)</f>
        <v>0</v>
      </c>
      <c r="S441" s="158"/>
      <c r="T441" s="160">
        <f>SUM(T442:T444)</f>
        <v>0</v>
      </c>
      <c r="AR441" s="153" t="s">
        <v>155</v>
      </c>
      <c r="AT441" s="161" t="s">
        <v>67</v>
      </c>
      <c r="AU441" s="161" t="s">
        <v>76</v>
      </c>
      <c r="AY441" s="153" t="s">
        <v>124</v>
      </c>
      <c r="BK441" s="162">
        <f>SUM(BK442:BK444)</f>
        <v>0</v>
      </c>
    </row>
    <row r="442" spans="2:65" s="1" customFormat="1" ht="16.5" customHeight="1">
      <c r="B442" s="165"/>
      <c r="C442" s="166" t="s">
        <v>712</v>
      </c>
      <c r="D442" s="166" t="s">
        <v>126</v>
      </c>
      <c r="E442" s="167" t="s">
        <v>713</v>
      </c>
      <c r="F442" s="168" t="s">
        <v>714</v>
      </c>
      <c r="G442" s="169" t="s">
        <v>695</v>
      </c>
      <c r="H442" s="170">
        <v>1</v>
      </c>
      <c r="I442" s="171"/>
      <c r="J442" s="172">
        <f>ROUND(I442*H442,2)</f>
        <v>0</v>
      </c>
      <c r="K442" s="168" t="s">
        <v>130</v>
      </c>
      <c r="L442" s="37"/>
      <c r="M442" s="173" t="s">
        <v>5</v>
      </c>
      <c r="N442" s="174" t="s">
        <v>39</v>
      </c>
      <c r="O442" s="38"/>
      <c r="P442" s="175">
        <f>O442*H442</f>
        <v>0</v>
      </c>
      <c r="Q442" s="175">
        <v>0</v>
      </c>
      <c r="R442" s="175">
        <f>Q442*H442</f>
        <v>0</v>
      </c>
      <c r="S442" s="175">
        <v>0</v>
      </c>
      <c r="T442" s="176">
        <f>S442*H442</f>
        <v>0</v>
      </c>
      <c r="AR442" s="21" t="s">
        <v>696</v>
      </c>
      <c r="AT442" s="21" t="s">
        <v>126</v>
      </c>
      <c r="AU442" s="21" t="s">
        <v>78</v>
      </c>
      <c r="AY442" s="21" t="s">
        <v>124</v>
      </c>
      <c r="BE442" s="177">
        <f>IF(N442="základní",J442,0)</f>
        <v>0</v>
      </c>
      <c r="BF442" s="177">
        <f>IF(N442="snížená",J442,0)</f>
        <v>0</v>
      </c>
      <c r="BG442" s="177">
        <f>IF(N442="zákl. přenesená",J442,0)</f>
        <v>0</v>
      </c>
      <c r="BH442" s="177">
        <f>IF(N442="sníž. přenesená",J442,0)</f>
        <v>0</v>
      </c>
      <c r="BI442" s="177">
        <f>IF(N442="nulová",J442,0)</f>
        <v>0</v>
      </c>
      <c r="BJ442" s="21" t="s">
        <v>76</v>
      </c>
      <c r="BK442" s="177">
        <f>ROUND(I442*H442,2)</f>
        <v>0</v>
      </c>
      <c r="BL442" s="21" t="s">
        <v>696</v>
      </c>
      <c r="BM442" s="21" t="s">
        <v>715</v>
      </c>
    </row>
    <row r="443" spans="2:65" s="1" customFormat="1" ht="81">
      <c r="B443" s="37"/>
      <c r="D443" s="178" t="s">
        <v>135</v>
      </c>
      <c r="F443" s="179" t="s">
        <v>716</v>
      </c>
      <c r="I443" s="180"/>
      <c r="L443" s="37"/>
      <c r="M443" s="181"/>
      <c r="N443" s="38"/>
      <c r="O443" s="38"/>
      <c r="P443" s="38"/>
      <c r="Q443" s="38"/>
      <c r="R443" s="38"/>
      <c r="S443" s="38"/>
      <c r="T443" s="66"/>
      <c r="AT443" s="21" t="s">
        <v>135</v>
      </c>
      <c r="AU443" s="21" t="s">
        <v>78</v>
      </c>
    </row>
    <row r="444" spans="2:65" s="11" customFormat="1" ht="13.5">
      <c r="B444" s="182"/>
      <c r="D444" s="178" t="s">
        <v>137</v>
      </c>
      <c r="E444" s="183" t="s">
        <v>5</v>
      </c>
      <c r="F444" s="184" t="s">
        <v>76</v>
      </c>
      <c r="H444" s="185">
        <v>1</v>
      </c>
      <c r="I444" s="186"/>
      <c r="L444" s="182"/>
      <c r="M444" s="200"/>
      <c r="N444" s="201"/>
      <c r="O444" s="201"/>
      <c r="P444" s="201"/>
      <c r="Q444" s="201"/>
      <c r="R444" s="201"/>
      <c r="S444" s="201"/>
      <c r="T444" s="202"/>
      <c r="AT444" s="183" t="s">
        <v>137</v>
      </c>
      <c r="AU444" s="183" t="s">
        <v>78</v>
      </c>
      <c r="AV444" s="11" t="s">
        <v>78</v>
      </c>
      <c r="AW444" s="11" t="s">
        <v>32</v>
      </c>
      <c r="AX444" s="11" t="s">
        <v>76</v>
      </c>
      <c r="AY444" s="183" t="s">
        <v>124</v>
      </c>
    </row>
    <row r="445" spans="2:65" s="1" customFormat="1" ht="6.95" customHeight="1">
      <c r="B445" s="52"/>
      <c r="C445" s="53"/>
      <c r="D445" s="53"/>
      <c r="E445" s="53"/>
      <c r="F445" s="53"/>
      <c r="G445" s="53"/>
      <c r="H445" s="53"/>
      <c r="I445" s="119"/>
      <c r="J445" s="53"/>
      <c r="K445" s="53"/>
      <c r="L445" s="37"/>
    </row>
  </sheetData>
  <autoFilter ref="C91:K444"/>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03" customWidth="1"/>
    <col min="2" max="2" width="1.6640625" style="203" customWidth="1"/>
    <col min="3" max="4" width="5" style="203" customWidth="1"/>
    <col min="5" max="5" width="11.6640625" style="203" customWidth="1"/>
    <col min="6" max="6" width="9.1640625" style="203" customWidth="1"/>
    <col min="7" max="7" width="5" style="203" customWidth="1"/>
    <col min="8" max="8" width="77.83203125" style="203" customWidth="1"/>
    <col min="9" max="10" width="20" style="203" customWidth="1"/>
    <col min="11" max="11" width="1.6640625" style="203" customWidth="1"/>
  </cols>
  <sheetData>
    <row r="1" spans="2:11" ht="37.5" customHeight="1"/>
    <row r="2" spans="2:11" ht="7.5" customHeight="1">
      <c r="B2" s="204"/>
      <c r="C2" s="205"/>
      <c r="D2" s="205"/>
      <c r="E2" s="205"/>
      <c r="F2" s="205"/>
      <c r="G2" s="205"/>
      <c r="H2" s="205"/>
      <c r="I2" s="205"/>
      <c r="J2" s="205"/>
      <c r="K2" s="206"/>
    </row>
    <row r="3" spans="2:11" s="12" customFormat="1" ht="45" customHeight="1">
      <c r="B3" s="207"/>
      <c r="C3" s="330" t="s">
        <v>717</v>
      </c>
      <c r="D3" s="330"/>
      <c r="E3" s="330"/>
      <c r="F3" s="330"/>
      <c r="G3" s="330"/>
      <c r="H3" s="330"/>
      <c r="I3" s="330"/>
      <c r="J3" s="330"/>
      <c r="K3" s="208"/>
    </row>
    <row r="4" spans="2:11" ht="25.5" customHeight="1">
      <c r="B4" s="209"/>
      <c r="C4" s="334" t="s">
        <v>718</v>
      </c>
      <c r="D4" s="334"/>
      <c r="E4" s="334"/>
      <c r="F4" s="334"/>
      <c r="G4" s="334"/>
      <c r="H4" s="334"/>
      <c r="I4" s="334"/>
      <c r="J4" s="334"/>
      <c r="K4" s="210"/>
    </row>
    <row r="5" spans="2:11" ht="5.25" customHeight="1">
      <c r="B5" s="209"/>
      <c r="C5" s="211"/>
      <c r="D5" s="211"/>
      <c r="E5" s="211"/>
      <c r="F5" s="211"/>
      <c r="G5" s="211"/>
      <c r="H5" s="211"/>
      <c r="I5" s="211"/>
      <c r="J5" s="211"/>
      <c r="K5" s="210"/>
    </row>
    <row r="6" spans="2:11" ht="15" customHeight="1">
      <c r="B6" s="209"/>
      <c r="C6" s="333" t="s">
        <v>719</v>
      </c>
      <c r="D6" s="333"/>
      <c r="E6" s="333"/>
      <c r="F6" s="333"/>
      <c r="G6" s="333"/>
      <c r="H6" s="333"/>
      <c r="I6" s="333"/>
      <c r="J6" s="333"/>
      <c r="K6" s="210"/>
    </row>
    <row r="7" spans="2:11" ht="15" customHeight="1">
      <c r="B7" s="213"/>
      <c r="C7" s="333" t="s">
        <v>720</v>
      </c>
      <c r="D7" s="333"/>
      <c r="E7" s="333"/>
      <c r="F7" s="333"/>
      <c r="G7" s="333"/>
      <c r="H7" s="333"/>
      <c r="I7" s="333"/>
      <c r="J7" s="333"/>
      <c r="K7" s="210"/>
    </row>
    <row r="8" spans="2:11" ht="12.75" customHeight="1">
      <c r="B8" s="213"/>
      <c r="C8" s="212"/>
      <c r="D8" s="212"/>
      <c r="E8" s="212"/>
      <c r="F8" s="212"/>
      <c r="G8" s="212"/>
      <c r="H8" s="212"/>
      <c r="I8" s="212"/>
      <c r="J8" s="212"/>
      <c r="K8" s="210"/>
    </row>
    <row r="9" spans="2:11" ht="15" customHeight="1">
      <c r="B9" s="213"/>
      <c r="C9" s="333" t="s">
        <v>721</v>
      </c>
      <c r="D9" s="333"/>
      <c r="E9" s="333"/>
      <c r="F9" s="333"/>
      <c r="G9" s="333"/>
      <c r="H9" s="333"/>
      <c r="I9" s="333"/>
      <c r="J9" s="333"/>
      <c r="K9" s="210"/>
    </row>
    <row r="10" spans="2:11" ht="15" customHeight="1">
      <c r="B10" s="213"/>
      <c r="C10" s="212"/>
      <c r="D10" s="333" t="s">
        <v>722</v>
      </c>
      <c r="E10" s="333"/>
      <c r="F10" s="333"/>
      <c r="G10" s="333"/>
      <c r="H10" s="333"/>
      <c r="I10" s="333"/>
      <c r="J10" s="333"/>
      <c r="K10" s="210"/>
    </row>
    <row r="11" spans="2:11" ht="15" customHeight="1">
      <c r="B11" s="213"/>
      <c r="C11" s="214"/>
      <c r="D11" s="333" t="s">
        <v>723</v>
      </c>
      <c r="E11" s="333"/>
      <c r="F11" s="333"/>
      <c r="G11" s="333"/>
      <c r="H11" s="333"/>
      <c r="I11" s="333"/>
      <c r="J11" s="333"/>
      <c r="K11" s="210"/>
    </row>
    <row r="12" spans="2:11" ht="12.75" customHeight="1">
      <c r="B12" s="213"/>
      <c r="C12" s="214"/>
      <c r="D12" s="214"/>
      <c r="E12" s="214"/>
      <c r="F12" s="214"/>
      <c r="G12" s="214"/>
      <c r="H12" s="214"/>
      <c r="I12" s="214"/>
      <c r="J12" s="214"/>
      <c r="K12" s="210"/>
    </row>
    <row r="13" spans="2:11" ht="15" customHeight="1">
      <c r="B13" s="213"/>
      <c r="C13" s="214"/>
      <c r="D13" s="333" t="s">
        <v>724</v>
      </c>
      <c r="E13" s="333"/>
      <c r="F13" s="333"/>
      <c r="G13" s="333"/>
      <c r="H13" s="333"/>
      <c r="I13" s="333"/>
      <c r="J13" s="333"/>
      <c r="K13" s="210"/>
    </row>
    <row r="14" spans="2:11" ht="15" customHeight="1">
      <c r="B14" s="213"/>
      <c r="C14" s="214"/>
      <c r="D14" s="333" t="s">
        <v>725</v>
      </c>
      <c r="E14" s="333"/>
      <c r="F14" s="333"/>
      <c r="G14" s="333"/>
      <c r="H14" s="333"/>
      <c r="I14" s="333"/>
      <c r="J14" s="333"/>
      <c r="K14" s="210"/>
    </row>
    <row r="15" spans="2:11" ht="15" customHeight="1">
      <c r="B15" s="213"/>
      <c r="C15" s="214"/>
      <c r="D15" s="333" t="s">
        <v>726</v>
      </c>
      <c r="E15" s="333"/>
      <c r="F15" s="333"/>
      <c r="G15" s="333"/>
      <c r="H15" s="333"/>
      <c r="I15" s="333"/>
      <c r="J15" s="333"/>
      <c r="K15" s="210"/>
    </row>
    <row r="16" spans="2:11" ht="15" customHeight="1">
      <c r="B16" s="213"/>
      <c r="C16" s="214"/>
      <c r="D16" s="214"/>
      <c r="E16" s="215" t="s">
        <v>75</v>
      </c>
      <c r="F16" s="333" t="s">
        <v>727</v>
      </c>
      <c r="G16" s="333"/>
      <c r="H16" s="333"/>
      <c r="I16" s="333"/>
      <c r="J16" s="333"/>
      <c r="K16" s="210"/>
    </row>
    <row r="17" spans="2:11" ht="15" customHeight="1">
      <c r="B17" s="213"/>
      <c r="C17" s="214"/>
      <c r="D17" s="214"/>
      <c r="E17" s="215" t="s">
        <v>728</v>
      </c>
      <c r="F17" s="333" t="s">
        <v>729</v>
      </c>
      <c r="G17" s="333"/>
      <c r="H17" s="333"/>
      <c r="I17" s="333"/>
      <c r="J17" s="333"/>
      <c r="K17" s="210"/>
    </row>
    <row r="18" spans="2:11" ht="15" customHeight="1">
      <c r="B18" s="213"/>
      <c r="C18" s="214"/>
      <c r="D18" s="214"/>
      <c r="E18" s="215" t="s">
        <v>730</v>
      </c>
      <c r="F18" s="333" t="s">
        <v>731</v>
      </c>
      <c r="G18" s="333"/>
      <c r="H18" s="333"/>
      <c r="I18" s="333"/>
      <c r="J18" s="333"/>
      <c r="K18" s="210"/>
    </row>
    <row r="19" spans="2:11" ht="15" customHeight="1">
      <c r="B19" s="213"/>
      <c r="C19" s="214"/>
      <c r="D19" s="214"/>
      <c r="E19" s="215" t="s">
        <v>732</v>
      </c>
      <c r="F19" s="333" t="s">
        <v>733</v>
      </c>
      <c r="G19" s="333"/>
      <c r="H19" s="333"/>
      <c r="I19" s="333"/>
      <c r="J19" s="333"/>
      <c r="K19" s="210"/>
    </row>
    <row r="20" spans="2:11" ht="15" customHeight="1">
      <c r="B20" s="213"/>
      <c r="C20" s="214"/>
      <c r="D20" s="214"/>
      <c r="E20" s="215" t="s">
        <v>734</v>
      </c>
      <c r="F20" s="333" t="s">
        <v>735</v>
      </c>
      <c r="G20" s="333"/>
      <c r="H20" s="333"/>
      <c r="I20" s="333"/>
      <c r="J20" s="333"/>
      <c r="K20" s="210"/>
    </row>
    <row r="21" spans="2:11" ht="15" customHeight="1">
      <c r="B21" s="213"/>
      <c r="C21" s="214"/>
      <c r="D21" s="214"/>
      <c r="E21" s="215" t="s">
        <v>736</v>
      </c>
      <c r="F21" s="333" t="s">
        <v>737</v>
      </c>
      <c r="G21" s="333"/>
      <c r="H21" s="333"/>
      <c r="I21" s="333"/>
      <c r="J21" s="333"/>
      <c r="K21" s="210"/>
    </row>
    <row r="22" spans="2:11" ht="12.75" customHeight="1">
      <c r="B22" s="213"/>
      <c r="C22" s="214"/>
      <c r="D22" s="214"/>
      <c r="E22" s="214"/>
      <c r="F22" s="214"/>
      <c r="G22" s="214"/>
      <c r="H22" s="214"/>
      <c r="I22" s="214"/>
      <c r="J22" s="214"/>
      <c r="K22" s="210"/>
    </row>
    <row r="23" spans="2:11" ht="15" customHeight="1">
      <c r="B23" s="213"/>
      <c r="C23" s="333" t="s">
        <v>738</v>
      </c>
      <c r="D23" s="333"/>
      <c r="E23" s="333"/>
      <c r="F23" s="333"/>
      <c r="G23" s="333"/>
      <c r="H23" s="333"/>
      <c r="I23" s="333"/>
      <c r="J23" s="333"/>
      <c r="K23" s="210"/>
    </row>
    <row r="24" spans="2:11" ht="15" customHeight="1">
      <c r="B24" s="213"/>
      <c r="C24" s="333" t="s">
        <v>739</v>
      </c>
      <c r="D24" s="333"/>
      <c r="E24" s="333"/>
      <c r="F24" s="333"/>
      <c r="G24" s="333"/>
      <c r="H24" s="333"/>
      <c r="I24" s="333"/>
      <c r="J24" s="333"/>
      <c r="K24" s="210"/>
    </row>
    <row r="25" spans="2:11" ht="15" customHeight="1">
      <c r="B25" s="213"/>
      <c r="C25" s="212"/>
      <c r="D25" s="333" t="s">
        <v>740</v>
      </c>
      <c r="E25" s="333"/>
      <c r="F25" s="333"/>
      <c r="G25" s="333"/>
      <c r="H25" s="333"/>
      <c r="I25" s="333"/>
      <c r="J25" s="333"/>
      <c r="K25" s="210"/>
    </row>
    <row r="26" spans="2:11" ht="15" customHeight="1">
      <c r="B26" s="213"/>
      <c r="C26" s="214"/>
      <c r="D26" s="333" t="s">
        <v>741</v>
      </c>
      <c r="E26" s="333"/>
      <c r="F26" s="333"/>
      <c r="G26" s="333"/>
      <c r="H26" s="333"/>
      <c r="I26" s="333"/>
      <c r="J26" s="333"/>
      <c r="K26" s="210"/>
    </row>
    <row r="27" spans="2:11" ht="12.75" customHeight="1">
      <c r="B27" s="213"/>
      <c r="C27" s="214"/>
      <c r="D27" s="214"/>
      <c r="E27" s="214"/>
      <c r="F27" s="214"/>
      <c r="G27" s="214"/>
      <c r="H27" s="214"/>
      <c r="I27" s="214"/>
      <c r="J27" s="214"/>
      <c r="K27" s="210"/>
    </row>
    <row r="28" spans="2:11" ht="15" customHeight="1">
      <c r="B28" s="213"/>
      <c r="C28" s="214"/>
      <c r="D28" s="333" t="s">
        <v>742</v>
      </c>
      <c r="E28" s="333"/>
      <c r="F28" s="333"/>
      <c r="G28" s="333"/>
      <c r="H28" s="333"/>
      <c r="I28" s="333"/>
      <c r="J28" s="333"/>
      <c r="K28" s="210"/>
    </row>
    <row r="29" spans="2:11" ht="15" customHeight="1">
      <c r="B29" s="213"/>
      <c r="C29" s="214"/>
      <c r="D29" s="333" t="s">
        <v>743</v>
      </c>
      <c r="E29" s="333"/>
      <c r="F29" s="333"/>
      <c r="G29" s="333"/>
      <c r="H29" s="333"/>
      <c r="I29" s="333"/>
      <c r="J29" s="333"/>
      <c r="K29" s="210"/>
    </row>
    <row r="30" spans="2:11" ht="12.75" customHeight="1">
      <c r="B30" s="213"/>
      <c r="C30" s="214"/>
      <c r="D30" s="214"/>
      <c r="E30" s="214"/>
      <c r="F30" s="214"/>
      <c r="G30" s="214"/>
      <c r="H30" s="214"/>
      <c r="I30" s="214"/>
      <c r="J30" s="214"/>
      <c r="K30" s="210"/>
    </row>
    <row r="31" spans="2:11" ht="15" customHeight="1">
      <c r="B31" s="213"/>
      <c r="C31" s="214"/>
      <c r="D31" s="333" t="s">
        <v>744</v>
      </c>
      <c r="E31" s="333"/>
      <c r="F31" s="333"/>
      <c r="G31" s="333"/>
      <c r="H31" s="333"/>
      <c r="I31" s="333"/>
      <c r="J31" s="333"/>
      <c r="K31" s="210"/>
    </row>
    <row r="32" spans="2:11" ht="15" customHeight="1">
      <c r="B32" s="213"/>
      <c r="C32" s="214"/>
      <c r="D32" s="333" t="s">
        <v>745</v>
      </c>
      <c r="E32" s="333"/>
      <c r="F32" s="333"/>
      <c r="G32" s="333"/>
      <c r="H32" s="333"/>
      <c r="I32" s="333"/>
      <c r="J32" s="333"/>
      <c r="K32" s="210"/>
    </row>
    <row r="33" spans="2:11" ht="15" customHeight="1">
      <c r="B33" s="213"/>
      <c r="C33" s="214"/>
      <c r="D33" s="333" t="s">
        <v>746</v>
      </c>
      <c r="E33" s="333"/>
      <c r="F33" s="333"/>
      <c r="G33" s="333"/>
      <c r="H33" s="333"/>
      <c r="I33" s="333"/>
      <c r="J33" s="333"/>
      <c r="K33" s="210"/>
    </row>
    <row r="34" spans="2:11" ht="15" customHeight="1">
      <c r="B34" s="213"/>
      <c r="C34" s="214"/>
      <c r="D34" s="212"/>
      <c r="E34" s="216" t="s">
        <v>109</v>
      </c>
      <c r="F34" s="212"/>
      <c r="G34" s="333" t="s">
        <v>747</v>
      </c>
      <c r="H34" s="333"/>
      <c r="I34" s="333"/>
      <c r="J34" s="333"/>
      <c r="K34" s="210"/>
    </row>
    <row r="35" spans="2:11" ht="30.75" customHeight="1">
      <c r="B35" s="213"/>
      <c r="C35" s="214"/>
      <c r="D35" s="212"/>
      <c r="E35" s="216" t="s">
        <v>748</v>
      </c>
      <c r="F35" s="212"/>
      <c r="G35" s="333" t="s">
        <v>749</v>
      </c>
      <c r="H35" s="333"/>
      <c r="I35" s="333"/>
      <c r="J35" s="333"/>
      <c r="K35" s="210"/>
    </row>
    <row r="36" spans="2:11" ht="15" customHeight="1">
      <c r="B36" s="213"/>
      <c r="C36" s="214"/>
      <c r="D36" s="212"/>
      <c r="E36" s="216" t="s">
        <v>49</v>
      </c>
      <c r="F36" s="212"/>
      <c r="G36" s="333" t="s">
        <v>750</v>
      </c>
      <c r="H36" s="333"/>
      <c r="I36" s="333"/>
      <c r="J36" s="333"/>
      <c r="K36" s="210"/>
    </row>
    <row r="37" spans="2:11" ht="15" customHeight="1">
      <c r="B37" s="213"/>
      <c r="C37" s="214"/>
      <c r="D37" s="212"/>
      <c r="E37" s="216" t="s">
        <v>110</v>
      </c>
      <c r="F37" s="212"/>
      <c r="G37" s="333" t="s">
        <v>751</v>
      </c>
      <c r="H37" s="333"/>
      <c r="I37" s="333"/>
      <c r="J37" s="333"/>
      <c r="K37" s="210"/>
    </row>
    <row r="38" spans="2:11" ht="15" customHeight="1">
      <c r="B38" s="213"/>
      <c r="C38" s="214"/>
      <c r="D38" s="212"/>
      <c r="E38" s="216" t="s">
        <v>111</v>
      </c>
      <c r="F38" s="212"/>
      <c r="G38" s="333" t="s">
        <v>752</v>
      </c>
      <c r="H38" s="333"/>
      <c r="I38" s="333"/>
      <c r="J38" s="333"/>
      <c r="K38" s="210"/>
    </row>
    <row r="39" spans="2:11" ht="15" customHeight="1">
      <c r="B39" s="213"/>
      <c r="C39" s="214"/>
      <c r="D39" s="212"/>
      <c r="E39" s="216" t="s">
        <v>112</v>
      </c>
      <c r="F39" s="212"/>
      <c r="G39" s="333" t="s">
        <v>753</v>
      </c>
      <c r="H39" s="333"/>
      <c r="I39" s="333"/>
      <c r="J39" s="333"/>
      <c r="K39" s="210"/>
    </row>
    <row r="40" spans="2:11" ht="15" customHeight="1">
      <c r="B40" s="213"/>
      <c r="C40" s="214"/>
      <c r="D40" s="212"/>
      <c r="E40" s="216" t="s">
        <v>754</v>
      </c>
      <c r="F40" s="212"/>
      <c r="G40" s="333" t="s">
        <v>755</v>
      </c>
      <c r="H40" s="333"/>
      <c r="I40" s="333"/>
      <c r="J40" s="333"/>
      <c r="K40" s="210"/>
    </row>
    <row r="41" spans="2:11" ht="15" customHeight="1">
      <c r="B41" s="213"/>
      <c r="C41" s="214"/>
      <c r="D41" s="212"/>
      <c r="E41" s="216"/>
      <c r="F41" s="212"/>
      <c r="G41" s="333" t="s">
        <v>756</v>
      </c>
      <c r="H41" s="333"/>
      <c r="I41" s="333"/>
      <c r="J41" s="333"/>
      <c r="K41" s="210"/>
    </row>
    <row r="42" spans="2:11" ht="15" customHeight="1">
      <c r="B42" s="213"/>
      <c r="C42" s="214"/>
      <c r="D42" s="212"/>
      <c r="E42" s="216" t="s">
        <v>757</v>
      </c>
      <c r="F42" s="212"/>
      <c r="G42" s="333" t="s">
        <v>758</v>
      </c>
      <c r="H42" s="333"/>
      <c r="I42" s="333"/>
      <c r="J42" s="333"/>
      <c r="K42" s="210"/>
    </row>
    <row r="43" spans="2:11" ht="15" customHeight="1">
      <c r="B43" s="213"/>
      <c r="C43" s="214"/>
      <c r="D43" s="212"/>
      <c r="E43" s="216" t="s">
        <v>114</v>
      </c>
      <c r="F43" s="212"/>
      <c r="G43" s="333" t="s">
        <v>759</v>
      </c>
      <c r="H43" s="333"/>
      <c r="I43" s="333"/>
      <c r="J43" s="333"/>
      <c r="K43" s="210"/>
    </row>
    <row r="44" spans="2:11" ht="12.75" customHeight="1">
      <c r="B44" s="213"/>
      <c r="C44" s="214"/>
      <c r="D44" s="212"/>
      <c r="E44" s="212"/>
      <c r="F44" s="212"/>
      <c r="G44" s="212"/>
      <c r="H44" s="212"/>
      <c r="I44" s="212"/>
      <c r="J44" s="212"/>
      <c r="K44" s="210"/>
    </row>
    <row r="45" spans="2:11" ht="15" customHeight="1">
      <c r="B45" s="213"/>
      <c r="C45" s="214"/>
      <c r="D45" s="333" t="s">
        <v>760</v>
      </c>
      <c r="E45" s="333"/>
      <c r="F45" s="333"/>
      <c r="G45" s="333"/>
      <c r="H45" s="333"/>
      <c r="I45" s="333"/>
      <c r="J45" s="333"/>
      <c r="K45" s="210"/>
    </row>
    <row r="46" spans="2:11" ht="15" customHeight="1">
      <c r="B46" s="213"/>
      <c r="C46" s="214"/>
      <c r="D46" s="214"/>
      <c r="E46" s="333" t="s">
        <v>761</v>
      </c>
      <c r="F46" s="333"/>
      <c r="G46" s="333"/>
      <c r="H46" s="333"/>
      <c r="I46" s="333"/>
      <c r="J46" s="333"/>
      <c r="K46" s="210"/>
    </row>
    <row r="47" spans="2:11" ht="15" customHeight="1">
      <c r="B47" s="213"/>
      <c r="C47" s="214"/>
      <c r="D47" s="214"/>
      <c r="E47" s="333" t="s">
        <v>762</v>
      </c>
      <c r="F47" s="333"/>
      <c r="G47" s="333"/>
      <c r="H47" s="333"/>
      <c r="I47" s="333"/>
      <c r="J47" s="333"/>
      <c r="K47" s="210"/>
    </row>
    <row r="48" spans="2:11" ht="15" customHeight="1">
      <c r="B48" s="213"/>
      <c r="C48" s="214"/>
      <c r="D48" s="214"/>
      <c r="E48" s="333" t="s">
        <v>763</v>
      </c>
      <c r="F48" s="333"/>
      <c r="G48" s="333"/>
      <c r="H48" s="333"/>
      <c r="I48" s="333"/>
      <c r="J48" s="333"/>
      <c r="K48" s="210"/>
    </row>
    <row r="49" spans="2:11" ht="15" customHeight="1">
      <c r="B49" s="213"/>
      <c r="C49" s="214"/>
      <c r="D49" s="333" t="s">
        <v>764</v>
      </c>
      <c r="E49" s="333"/>
      <c r="F49" s="333"/>
      <c r="G49" s="333"/>
      <c r="H49" s="333"/>
      <c r="I49" s="333"/>
      <c r="J49" s="333"/>
      <c r="K49" s="210"/>
    </row>
    <row r="50" spans="2:11" ht="25.5" customHeight="1">
      <c r="B50" s="209"/>
      <c r="C50" s="334" t="s">
        <v>765</v>
      </c>
      <c r="D50" s="334"/>
      <c r="E50" s="334"/>
      <c r="F50" s="334"/>
      <c r="G50" s="334"/>
      <c r="H50" s="334"/>
      <c r="I50" s="334"/>
      <c r="J50" s="334"/>
      <c r="K50" s="210"/>
    </row>
    <row r="51" spans="2:11" ht="5.25" customHeight="1">
      <c r="B51" s="209"/>
      <c r="C51" s="211"/>
      <c r="D51" s="211"/>
      <c r="E51" s="211"/>
      <c r="F51" s="211"/>
      <c r="G51" s="211"/>
      <c r="H51" s="211"/>
      <c r="I51" s="211"/>
      <c r="J51" s="211"/>
      <c r="K51" s="210"/>
    </row>
    <row r="52" spans="2:11" ht="15" customHeight="1">
      <c r="B52" s="209"/>
      <c r="C52" s="333" t="s">
        <v>766</v>
      </c>
      <c r="D52" s="333"/>
      <c r="E52" s="333"/>
      <c r="F52" s="333"/>
      <c r="G52" s="333"/>
      <c r="H52" s="333"/>
      <c r="I52" s="333"/>
      <c r="J52" s="333"/>
      <c r="K52" s="210"/>
    </row>
    <row r="53" spans="2:11" ht="15" customHeight="1">
      <c r="B53" s="209"/>
      <c r="C53" s="333" t="s">
        <v>767</v>
      </c>
      <c r="D53" s="333"/>
      <c r="E53" s="333"/>
      <c r="F53" s="333"/>
      <c r="G53" s="333"/>
      <c r="H53" s="333"/>
      <c r="I53" s="333"/>
      <c r="J53" s="333"/>
      <c r="K53" s="210"/>
    </row>
    <row r="54" spans="2:11" ht="12.75" customHeight="1">
      <c r="B54" s="209"/>
      <c r="C54" s="212"/>
      <c r="D54" s="212"/>
      <c r="E54" s="212"/>
      <c r="F54" s="212"/>
      <c r="G54" s="212"/>
      <c r="H54" s="212"/>
      <c r="I54" s="212"/>
      <c r="J54" s="212"/>
      <c r="K54" s="210"/>
    </row>
    <row r="55" spans="2:11" ht="15" customHeight="1">
      <c r="B55" s="209"/>
      <c r="C55" s="333" t="s">
        <v>768</v>
      </c>
      <c r="D55" s="333"/>
      <c r="E55" s="333"/>
      <c r="F55" s="333"/>
      <c r="G55" s="333"/>
      <c r="H55" s="333"/>
      <c r="I55" s="333"/>
      <c r="J55" s="333"/>
      <c r="K55" s="210"/>
    </row>
    <row r="56" spans="2:11" ht="15" customHeight="1">
      <c r="B56" s="209"/>
      <c r="C56" s="214"/>
      <c r="D56" s="333" t="s">
        <v>769</v>
      </c>
      <c r="E56" s="333"/>
      <c r="F56" s="333"/>
      <c r="G56" s="333"/>
      <c r="H56" s="333"/>
      <c r="I56" s="333"/>
      <c r="J56" s="333"/>
      <c r="K56" s="210"/>
    </row>
    <row r="57" spans="2:11" ht="15" customHeight="1">
      <c r="B57" s="209"/>
      <c r="C57" s="214"/>
      <c r="D57" s="333" t="s">
        <v>770</v>
      </c>
      <c r="E57" s="333"/>
      <c r="F57" s="333"/>
      <c r="G57" s="333"/>
      <c r="H57" s="333"/>
      <c r="I57" s="333"/>
      <c r="J57" s="333"/>
      <c r="K57" s="210"/>
    </row>
    <row r="58" spans="2:11" ht="15" customHeight="1">
      <c r="B58" s="209"/>
      <c r="C58" s="214"/>
      <c r="D58" s="333" t="s">
        <v>771</v>
      </c>
      <c r="E58" s="333"/>
      <c r="F58" s="333"/>
      <c r="G58" s="333"/>
      <c r="H58" s="333"/>
      <c r="I58" s="333"/>
      <c r="J58" s="333"/>
      <c r="K58" s="210"/>
    </row>
    <row r="59" spans="2:11" ht="15" customHeight="1">
      <c r="B59" s="209"/>
      <c r="C59" s="214"/>
      <c r="D59" s="333" t="s">
        <v>772</v>
      </c>
      <c r="E59" s="333"/>
      <c r="F59" s="333"/>
      <c r="G59" s="333"/>
      <c r="H59" s="333"/>
      <c r="I59" s="333"/>
      <c r="J59" s="333"/>
      <c r="K59" s="210"/>
    </row>
    <row r="60" spans="2:11" ht="15" customHeight="1">
      <c r="B60" s="209"/>
      <c r="C60" s="214"/>
      <c r="D60" s="332" t="s">
        <v>773</v>
      </c>
      <c r="E60" s="332"/>
      <c r="F60" s="332"/>
      <c r="G60" s="332"/>
      <c r="H60" s="332"/>
      <c r="I60" s="332"/>
      <c r="J60" s="332"/>
      <c r="K60" s="210"/>
    </row>
    <row r="61" spans="2:11" ht="15" customHeight="1">
      <c r="B61" s="209"/>
      <c r="C61" s="214"/>
      <c r="D61" s="333" t="s">
        <v>774</v>
      </c>
      <c r="E61" s="333"/>
      <c r="F61" s="333"/>
      <c r="G61" s="333"/>
      <c r="H61" s="333"/>
      <c r="I61" s="333"/>
      <c r="J61" s="333"/>
      <c r="K61" s="210"/>
    </row>
    <row r="62" spans="2:11" ht="12.75" customHeight="1">
      <c r="B62" s="209"/>
      <c r="C62" s="214"/>
      <c r="D62" s="214"/>
      <c r="E62" s="217"/>
      <c r="F62" s="214"/>
      <c r="G62" s="214"/>
      <c r="H62" s="214"/>
      <c r="I62" s="214"/>
      <c r="J62" s="214"/>
      <c r="K62" s="210"/>
    </row>
    <row r="63" spans="2:11" ht="15" customHeight="1">
      <c r="B63" s="209"/>
      <c r="C63" s="214"/>
      <c r="D63" s="333" t="s">
        <v>775</v>
      </c>
      <c r="E63" s="333"/>
      <c r="F63" s="333"/>
      <c r="G63" s="333"/>
      <c r="H63" s="333"/>
      <c r="I63" s="333"/>
      <c r="J63" s="333"/>
      <c r="K63" s="210"/>
    </row>
    <row r="64" spans="2:11" ht="15" customHeight="1">
      <c r="B64" s="209"/>
      <c r="C64" s="214"/>
      <c r="D64" s="332" t="s">
        <v>776</v>
      </c>
      <c r="E64" s="332"/>
      <c r="F64" s="332"/>
      <c r="G64" s="332"/>
      <c r="H64" s="332"/>
      <c r="I64" s="332"/>
      <c r="J64" s="332"/>
      <c r="K64" s="210"/>
    </row>
    <row r="65" spans="2:11" ht="15" customHeight="1">
      <c r="B65" s="209"/>
      <c r="C65" s="214"/>
      <c r="D65" s="333" t="s">
        <v>777</v>
      </c>
      <c r="E65" s="333"/>
      <c r="F65" s="333"/>
      <c r="G65" s="333"/>
      <c r="H65" s="333"/>
      <c r="I65" s="333"/>
      <c r="J65" s="333"/>
      <c r="K65" s="210"/>
    </row>
    <row r="66" spans="2:11" ht="15" customHeight="1">
      <c r="B66" s="209"/>
      <c r="C66" s="214"/>
      <c r="D66" s="333" t="s">
        <v>778</v>
      </c>
      <c r="E66" s="333"/>
      <c r="F66" s="333"/>
      <c r="G66" s="333"/>
      <c r="H66" s="333"/>
      <c r="I66" s="333"/>
      <c r="J66" s="333"/>
      <c r="K66" s="210"/>
    </row>
    <row r="67" spans="2:11" ht="15" customHeight="1">
      <c r="B67" s="209"/>
      <c r="C67" s="214"/>
      <c r="D67" s="333" t="s">
        <v>779</v>
      </c>
      <c r="E67" s="333"/>
      <c r="F67" s="333"/>
      <c r="G67" s="333"/>
      <c r="H67" s="333"/>
      <c r="I67" s="333"/>
      <c r="J67" s="333"/>
      <c r="K67" s="210"/>
    </row>
    <row r="68" spans="2:11" ht="15" customHeight="1">
      <c r="B68" s="209"/>
      <c r="C68" s="214"/>
      <c r="D68" s="333" t="s">
        <v>780</v>
      </c>
      <c r="E68" s="333"/>
      <c r="F68" s="333"/>
      <c r="G68" s="333"/>
      <c r="H68" s="333"/>
      <c r="I68" s="333"/>
      <c r="J68" s="333"/>
      <c r="K68" s="210"/>
    </row>
    <row r="69" spans="2:11" ht="12.75" customHeight="1">
      <c r="B69" s="218"/>
      <c r="C69" s="219"/>
      <c r="D69" s="219"/>
      <c r="E69" s="219"/>
      <c r="F69" s="219"/>
      <c r="G69" s="219"/>
      <c r="H69" s="219"/>
      <c r="I69" s="219"/>
      <c r="J69" s="219"/>
      <c r="K69" s="220"/>
    </row>
    <row r="70" spans="2:11" ht="18.75" customHeight="1">
      <c r="B70" s="221"/>
      <c r="C70" s="221"/>
      <c r="D70" s="221"/>
      <c r="E70" s="221"/>
      <c r="F70" s="221"/>
      <c r="G70" s="221"/>
      <c r="H70" s="221"/>
      <c r="I70" s="221"/>
      <c r="J70" s="221"/>
      <c r="K70" s="222"/>
    </row>
    <row r="71" spans="2:11" ht="18.75" customHeight="1">
      <c r="B71" s="222"/>
      <c r="C71" s="222"/>
      <c r="D71" s="222"/>
      <c r="E71" s="222"/>
      <c r="F71" s="222"/>
      <c r="G71" s="222"/>
      <c r="H71" s="222"/>
      <c r="I71" s="222"/>
      <c r="J71" s="222"/>
      <c r="K71" s="222"/>
    </row>
    <row r="72" spans="2:11" ht="7.5" customHeight="1">
      <c r="B72" s="223"/>
      <c r="C72" s="224"/>
      <c r="D72" s="224"/>
      <c r="E72" s="224"/>
      <c r="F72" s="224"/>
      <c r="G72" s="224"/>
      <c r="H72" s="224"/>
      <c r="I72" s="224"/>
      <c r="J72" s="224"/>
      <c r="K72" s="225"/>
    </row>
    <row r="73" spans="2:11" ht="45" customHeight="1">
      <c r="B73" s="226"/>
      <c r="C73" s="331" t="s">
        <v>83</v>
      </c>
      <c r="D73" s="331"/>
      <c r="E73" s="331"/>
      <c r="F73" s="331"/>
      <c r="G73" s="331"/>
      <c r="H73" s="331"/>
      <c r="I73" s="331"/>
      <c r="J73" s="331"/>
      <c r="K73" s="227"/>
    </row>
    <row r="74" spans="2:11" ht="17.25" customHeight="1">
      <c r="B74" s="226"/>
      <c r="C74" s="228" t="s">
        <v>781</v>
      </c>
      <c r="D74" s="228"/>
      <c r="E74" s="228"/>
      <c r="F74" s="228" t="s">
        <v>782</v>
      </c>
      <c r="G74" s="229"/>
      <c r="H74" s="228" t="s">
        <v>110</v>
      </c>
      <c r="I74" s="228" t="s">
        <v>53</v>
      </c>
      <c r="J74" s="228" t="s">
        <v>783</v>
      </c>
      <c r="K74" s="227"/>
    </row>
    <row r="75" spans="2:11" ht="17.25" customHeight="1">
      <c r="B75" s="226"/>
      <c r="C75" s="230" t="s">
        <v>784</v>
      </c>
      <c r="D75" s="230"/>
      <c r="E75" s="230"/>
      <c r="F75" s="231" t="s">
        <v>785</v>
      </c>
      <c r="G75" s="232"/>
      <c r="H75" s="230"/>
      <c r="I75" s="230"/>
      <c r="J75" s="230" t="s">
        <v>786</v>
      </c>
      <c r="K75" s="227"/>
    </row>
    <row r="76" spans="2:11" ht="5.25" customHeight="1">
      <c r="B76" s="226"/>
      <c r="C76" s="233"/>
      <c r="D76" s="233"/>
      <c r="E76" s="233"/>
      <c r="F76" s="233"/>
      <c r="G76" s="234"/>
      <c r="H76" s="233"/>
      <c r="I76" s="233"/>
      <c r="J76" s="233"/>
      <c r="K76" s="227"/>
    </row>
    <row r="77" spans="2:11" ht="15" customHeight="1">
      <c r="B77" s="226"/>
      <c r="C77" s="216" t="s">
        <v>49</v>
      </c>
      <c r="D77" s="233"/>
      <c r="E77" s="233"/>
      <c r="F77" s="235" t="s">
        <v>787</v>
      </c>
      <c r="G77" s="234"/>
      <c r="H77" s="216" t="s">
        <v>788</v>
      </c>
      <c r="I77" s="216" t="s">
        <v>789</v>
      </c>
      <c r="J77" s="216">
        <v>20</v>
      </c>
      <c r="K77" s="227"/>
    </row>
    <row r="78" spans="2:11" ht="15" customHeight="1">
      <c r="B78" s="226"/>
      <c r="C78" s="216" t="s">
        <v>790</v>
      </c>
      <c r="D78" s="216"/>
      <c r="E78" s="216"/>
      <c r="F78" s="235" t="s">
        <v>787</v>
      </c>
      <c r="G78" s="234"/>
      <c r="H78" s="216" t="s">
        <v>791</v>
      </c>
      <c r="I78" s="216" t="s">
        <v>789</v>
      </c>
      <c r="J78" s="216">
        <v>120</v>
      </c>
      <c r="K78" s="227"/>
    </row>
    <row r="79" spans="2:11" ht="15" customHeight="1">
      <c r="B79" s="236"/>
      <c r="C79" s="216" t="s">
        <v>792</v>
      </c>
      <c r="D79" s="216"/>
      <c r="E79" s="216"/>
      <c r="F79" s="235" t="s">
        <v>793</v>
      </c>
      <c r="G79" s="234"/>
      <c r="H79" s="216" t="s">
        <v>794</v>
      </c>
      <c r="I79" s="216" t="s">
        <v>789</v>
      </c>
      <c r="J79" s="216">
        <v>50</v>
      </c>
      <c r="K79" s="227"/>
    </row>
    <row r="80" spans="2:11" ht="15" customHeight="1">
      <c r="B80" s="236"/>
      <c r="C80" s="216" t="s">
        <v>795</v>
      </c>
      <c r="D80" s="216"/>
      <c r="E80" s="216"/>
      <c r="F80" s="235" t="s">
        <v>787</v>
      </c>
      <c r="G80" s="234"/>
      <c r="H80" s="216" t="s">
        <v>796</v>
      </c>
      <c r="I80" s="216" t="s">
        <v>797</v>
      </c>
      <c r="J80" s="216"/>
      <c r="K80" s="227"/>
    </row>
    <row r="81" spans="2:11" ht="15" customHeight="1">
      <c r="B81" s="236"/>
      <c r="C81" s="237" t="s">
        <v>798</v>
      </c>
      <c r="D81" s="237"/>
      <c r="E81" s="237"/>
      <c r="F81" s="238" t="s">
        <v>793</v>
      </c>
      <c r="G81" s="237"/>
      <c r="H81" s="237" t="s">
        <v>799</v>
      </c>
      <c r="I81" s="237" t="s">
        <v>789</v>
      </c>
      <c r="J81" s="237">
        <v>15</v>
      </c>
      <c r="K81" s="227"/>
    </row>
    <row r="82" spans="2:11" ht="15" customHeight="1">
      <c r="B82" s="236"/>
      <c r="C82" s="237" t="s">
        <v>800</v>
      </c>
      <c r="D82" s="237"/>
      <c r="E82" s="237"/>
      <c r="F82" s="238" t="s">
        <v>793</v>
      </c>
      <c r="G82" s="237"/>
      <c r="H82" s="237" t="s">
        <v>801</v>
      </c>
      <c r="I82" s="237" t="s">
        <v>789</v>
      </c>
      <c r="J82" s="237">
        <v>15</v>
      </c>
      <c r="K82" s="227"/>
    </row>
    <row r="83" spans="2:11" ht="15" customHeight="1">
      <c r="B83" s="236"/>
      <c r="C83" s="237" t="s">
        <v>802</v>
      </c>
      <c r="D83" s="237"/>
      <c r="E83" s="237"/>
      <c r="F83" s="238" t="s">
        <v>793</v>
      </c>
      <c r="G83" s="237"/>
      <c r="H83" s="237" t="s">
        <v>803</v>
      </c>
      <c r="I83" s="237" t="s">
        <v>789</v>
      </c>
      <c r="J83" s="237">
        <v>20</v>
      </c>
      <c r="K83" s="227"/>
    </row>
    <row r="84" spans="2:11" ht="15" customHeight="1">
      <c r="B84" s="236"/>
      <c r="C84" s="237" t="s">
        <v>804</v>
      </c>
      <c r="D84" s="237"/>
      <c r="E84" s="237"/>
      <c r="F84" s="238" t="s">
        <v>793</v>
      </c>
      <c r="G84" s="237"/>
      <c r="H84" s="237" t="s">
        <v>805</v>
      </c>
      <c r="I84" s="237" t="s">
        <v>789</v>
      </c>
      <c r="J84" s="237">
        <v>20</v>
      </c>
      <c r="K84" s="227"/>
    </row>
    <row r="85" spans="2:11" ht="15" customHeight="1">
      <c r="B85" s="236"/>
      <c r="C85" s="216" t="s">
        <v>806</v>
      </c>
      <c r="D85" s="216"/>
      <c r="E85" s="216"/>
      <c r="F85" s="235" t="s">
        <v>793</v>
      </c>
      <c r="G85" s="234"/>
      <c r="H85" s="216" t="s">
        <v>807</v>
      </c>
      <c r="I85" s="216" t="s">
        <v>789</v>
      </c>
      <c r="J85" s="216">
        <v>50</v>
      </c>
      <c r="K85" s="227"/>
    </row>
    <row r="86" spans="2:11" ht="15" customHeight="1">
      <c r="B86" s="236"/>
      <c r="C86" s="216" t="s">
        <v>808</v>
      </c>
      <c r="D86" s="216"/>
      <c r="E86" s="216"/>
      <c r="F86" s="235" t="s">
        <v>793</v>
      </c>
      <c r="G86" s="234"/>
      <c r="H86" s="216" t="s">
        <v>809</v>
      </c>
      <c r="I86" s="216" t="s">
        <v>789</v>
      </c>
      <c r="J86" s="216">
        <v>20</v>
      </c>
      <c r="K86" s="227"/>
    </row>
    <row r="87" spans="2:11" ht="15" customHeight="1">
      <c r="B87" s="236"/>
      <c r="C87" s="216" t="s">
        <v>810</v>
      </c>
      <c r="D87" s="216"/>
      <c r="E87" s="216"/>
      <c r="F87" s="235" t="s">
        <v>793</v>
      </c>
      <c r="G87" s="234"/>
      <c r="H87" s="216" t="s">
        <v>811</v>
      </c>
      <c r="I87" s="216" t="s">
        <v>789</v>
      </c>
      <c r="J87" s="216">
        <v>20</v>
      </c>
      <c r="K87" s="227"/>
    </row>
    <row r="88" spans="2:11" ht="15" customHeight="1">
      <c r="B88" s="236"/>
      <c r="C88" s="216" t="s">
        <v>812</v>
      </c>
      <c r="D88" s="216"/>
      <c r="E88" s="216"/>
      <c r="F88" s="235" t="s">
        <v>793</v>
      </c>
      <c r="G88" s="234"/>
      <c r="H88" s="216" t="s">
        <v>813</v>
      </c>
      <c r="I88" s="216" t="s">
        <v>789</v>
      </c>
      <c r="J88" s="216">
        <v>50</v>
      </c>
      <c r="K88" s="227"/>
    </row>
    <row r="89" spans="2:11" ht="15" customHeight="1">
      <c r="B89" s="236"/>
      <c r="C89" s="216" t="s">
        <v>814</v>
      </c>
      <c r="D89" s="216"/>
      <c r="E89" s="216"/>
      <c r="F89" s="235" t="s">
        <v>793</v>
      </c>
      <c r="G89" s="234"/>
      <c r="H89" s="216" t="s">
        <v>814</v>
      </c>
      <c r="I89" s="216" t="s">
        <v>789</v>
      </c>
      <c r="J89" s="216">
        <v>50</v>
      </c>
      <c r="K89" s="227"/>
    </row>
    <row r="90" spans="2:11" ht="15" customHeight="1">
      <c r="B90" s="236"/>
      <c r="C90" s="216" t="s">
        <v>115</v>
      </c>
      <c r="D90" s="216"/>
      <c r="E90" s="216"/>
      <c r="F90" s="235" t="s">
        <v>793</v>
      </c>
      <c r="G90" s="234"/>
      <c r="H90" s="216" t="s">
        <v>815</v>
      </c>
      <c r="I90" s="216" t="s">
        <v>789</v>
      </c>
      <c r="J90" s="216">
        <v>255</v>
      </c>
      <c r="K90" s="227"/>
    </row>
    <row r="91" spans="2:11" ht="15" customHeight="1">
      <c r="B91" s="236"/>
      <c r="C91" s="216" t="s">
        <v>816</v>
      </c>
      <c r="D91" s="216"/>
      <c r="E91" s="216"/>
      <c r="F91" s="235" t="s">
        <v>787</v>
      </c>
      <c r="G91" s="234"/>
      <c r="H91" s="216" t="s">
        <v>817</v>
      </c>
      <c r="I91" s="216" t="s">
        <v>818</v>
      </c>
      <c r="J91" s="216"/>
      <c r="K91" s="227"/>
    </row>
    <row r="92" spans="2:11" ht="15" customHeight="1">
      <c r="B92" s="236"/>
      <c r="C92" s="216" t="s">
        <v>819</v>
      </c>
      <c r="D92" s="216"/>
      <c r="E92" s="216"/>
      <c r="F92" s="235" t="s">
        <v>787</v>
      </c>
      <c r="G92" s="234"/>
      <c r="H92" s="216" t="s">
        <v>820</v>
      </c>
      <c r="I92" s="216" t="s">
        <v>821</v>
      </c>
      <c r="J92" s="216"/>
      <c r="K92" s="227"/>
    </row>
    <row r="93" spans="2:11" ht="15" customHeight="1">
      <c r="B93" s="236"/>
      <c r="C93" s="216" t="s">
        <v>822</v>
      </c>
      <c r="D93" s="216"/>
      <c r="E93" s="216"/>
      <c r="F93" s="235" t="s">
        <v>787</v>
      </c>
      <c r="G93" s="234"/>
      <c r="H93" s="216" t="s">
        <v>822</v>
      </c>
      <c r="I93" s="216" t="s">
        <v>821</v>
      </c>
      <c r="J93" s="216"/>
      <c r="K93" s="227"/>
    </row>
    <row r="94" spans="2:11" ht="15" customHeight="1">
      <c r="B94" s="236"/>
      <c r="C94" s="216" t="s">
        <v>34</v>
      </c>
      <c r="D94" s="216"/>
      <c r="E94" s="216"/>
      <c r="F94" s="235" t="s">
        <v>787</v>
      </c>
      <c r="G94" s="234"/>
      <c r="H94" s="216" t="s">
        <v>823</v>
      </c>
      <c r="I94" s="216" t="s">
        <v>821</v>
      </c>
      <c r="J94" s="216"/>
      <c r="K94" s="227"/>
    </row>
    <row r="95" spans="2:11" ht="15" customHeight="1">
      <c r="B95" s="236"/>
      <c r="C95" s="216" t="s">
        <v>44</v>
      </c>
      <c r="D95" s="216"/>
      <c r="E95" s="216"/>
      <c r="F95" s="235" t="s">
        <v>787</v>
      </c>
      <c r="G95" s="234"/>
      <c r="H95" s="216" t="s">
        <v>824</v>
      </c>
      <c r="I95" s="216" t="s">
        <v>821</v>
      </c>
      <c r="J95" s="216"/>
      <c r="K95" s="227"/>
    </row>
    <row r="96" spans="2:11" ht="15" customHeight="1">
      <c r="B96" s="239"/>
      <c r="C96" s="240"/>
      <c r="D96" s="240"/>
      <c r="E96" s="240"/>
      <c r="F96" s="240"/>
      <c r="G96" s="240"/>
      <c r="H96" s="240"/>
      <c r="I96" s="240"/>
      <c r="J96" s="240"/>
      <c r="K96" s="241"/>
    </row>
    <row r="97" spans="2:11" ht="18.75" customHeight="1">
      <c r="B97" s="242"/>
      <c r="C97" s="243"/>
      <c r="D97" s="243"/>
      <c r="E97" s="243"/>
      <c r="F97" s="243"/>
      <c r="G97" s="243"/>
      <c r="H97" s="243"/>
      <c r="I97" s="243"/>
      <c r="J97" s="243"/>
      <c r="K97" s="242"/>
    </row>
    <row r="98" spans="2:11" ht="18.75" customHeight="1">
      <c r="B98" s="222"/>
      <c r="C98" s="222"/>
      <c r="D98" s="222"/>
      <c r="E98" s="222"/>
      <c r="F98" s="222"/>
      <c r="G98" s="222"/>
      <c r="H98" s="222"/>
      <c r="I98" s="222"/>
      <c r="J98" s="222"/>
      <c r="K98" s="222"/>
    </row>
    <row r="99" spans="2:11" ht="7.5" customHeight="1">
      <c r="B99" s="223"/>
      <c r="C99" s="224"/>
      <c r="D99" s="224"/>
      <c r="E99" s="224"/>
      <c r="F99" s="224"/>
      <c r="G99" s="224"/>
      <c r="H99" s="224"/>
      <c r="I99" s="224"/>
      <c r="J99" s="224"/>
      <c r="K99" s="225"/>
    </row>
    <row r="100" spans="2:11" ht="45" customHeight="1">
      <c r="B100" s="226"/>
      <c r="C100" s="331" t="s">
        <v>825</v>
      </c>
      <c r="D100" s="331"/>
      <c r="E100" s="331"/>
      <c r="F100" s="331"/>
      <c r="G100" s="331"/>
      <c r="H100" s="331"/>
      <c r="I100" s="331"/>
      <c r="J100" s="331"/>
      <c r="K100" s="227"/>
    </row>
    <row r="101" spans="2:11" ht="17.25" customHeight="1">
      <c r="B101" s="226"/>
      <c r="C101" s="228" t="s">
        <v>781</v>
      </c>
      <c r="D101" s="228"/>
      <c r="E101" s="228"/>
      <c r="F101" s="228" t="s">
        <v>782</v>
      </c>
      <c r="G101" s="229"/>
      <c r="H101" s="228" t="s">
        <v>110</v>
      </c>
      <c r="I101" s="228" t="s">
        <v>53</v>
      </c>
      <c r="J101" s="228" t="s">
        <v>783</v>
      </c>
      <c r="K101" s="227"/>
    </row>
    <row r="102" spans="2:11" ht="17.25" customHeight="1">
      <c r="B102" s="226"/>
      <c r="C102" s="230" t="s">
        <v>784</v>
      </c>
      <c r="D102" s="230"/>
      <c r="E102" s="230"/>
      <c r="F102" s="231" t="s">
        <v>785</v>
      </c>
      <c r="G102" s="232"/>
      <c r="H102" s="230"/>
      <c r="I102" s="230"/>
      <c r="J102" s="230" t="s">
        <v>786</v>
      </c>
      <c r="K102" s="227"/>
    </row>
    <row r="103" spans="2:11" ht="5.25" customHeight="1">
      <c r="B103" s="226"/>
      <c r="C103" s="228"/>
      <c r="D103" s="228"/>
      <c r="E103" s="228"/>
      <c r="F103" s="228"/>
      <c r="G103" s="244"/>
      <c r="H103" s="228"/>
      <c r="I103" s="228"/>
      <c r="J103" s="228"/>
      <c r="K103" s="227"/>
    </row>
    <row r="104" spans="2:11" ht="15" customHeight="1">
      <c r="B104" s="226"/>
      <c r="C104" s="216" t="s">
        <v>49</v>
      </c>
      <c r="D104" s="233"/>
      <c r="E104" s="233"/>
      <c r="F104" s="235" t="s">
        <v>787</v>
      </c>
      <c r="G104" s="244"/>
      <c r="H104" s="216" t="s">
        <v>826</v>
      </c>
      <c r="I104" s="216" t="s">
        <v>789</v>
      </c>
      <c r="J104" s="216">
        <v>20</v>
      </c>
      <c r="K104" s="227"/>
    </row>
    <row r="105" spans="2:11" ht="15" customHeight="1">
      <c r="B105" s="226"/>
      <c r="C105" s="216" t="s">
        <v>790</v>
      </c>
      <c r="D105" s="216"/>
      <c r="E105" s="216"/>
      <c r="F105" s="235" t="s">
        <v>787</v>
      </c>
      <c r="G105" s="216"/>
      <c r="H105" s="216" t="s">
        <v>826</v>
      </c>
      <c r="I105" s="216" t="s">
        <v>789</v>
      </c>
      <c r="J105" s="216">
        <v>120</v>
      </c>
      <c r="K105" s="227"/>
    </row>
    <row r="106" spans="2:11" ht="15" customHeight="1">
      <c r="B106" s="236"/>
      <c r="C106" s="216" t="s">
        <v>792</v>
      </c>
      <c r="D106" s="216"/>
      <c r="E106" s="216"/>
      <c r="F106" s="235" t="s">
        <v>793</v>
      </c>
      <c r="G106" s="216"/>
      <c r="H106" s="216" t="s">
        <v>826</v>
      </c>
      <c r="I106" s="216" t="s">
        <v>789</v>
      </c>
      <c r="J106" s="216">
        <v>50</v>
      </c>
      <c r="K106" s="227"/>
    </row>
    <row r="107" spans="2:11" ht="15" customHeight="1">
      <c r="B107" s="236"/>
      <c r="C107" s="216" t="s">
        <v>795</v>
      </c>
      <c r="D107" s="216"/>
      <c r="E107" s="216"/>
      <c r="F107" s="235" t="s">
        <v>787</v>
      </c>
      <c r="G107" s="216"/>
      <c r="H107" s="216" t="s">
        <v>826</v>
      </c>
      <c r="I107" s="216" t="s">
        <v>797</v>
      </c>
      <c r="J107" s="216"/>
      <c r="K107" s="227"/>
    </row>
    <row r="108" spans="2:11" ht="15" customHeight="1">
      <c r="B108" s="236"/>
      <c r="C108" s="216" t="s">
        <v>806</v>
      </c>
      <c r="D108" s="216"/>
      <c r="E108" s="216"/>
      <c r="F108" s="235" t="s">
        <v>793</v>
      </c>
      <c r="G108" s="216"/>
      <c r="H108" s="216" t="s">
        <v>826</v>
      </c>
      <c r="I108" s="216" t="s">
        <v>789</v>
      </c>
      <c r="J108" s="216">
        <v>50</v>
      </c>
      <c r="K108" s="227"/>
    </row>
    <row r="109" spans="2:11" ht="15" customHeight="1">
      <c r="B109" s="236"/>
      <c r="C109" s="216" t="s">
        <v>814</v>
      </c>
      <c r="D109" s="216"/>
      <c r="E109" s="216"/>
      <c r="F109" s="235" t="s">
        <v>793</v>
      </c>
      <c r="G109" s="216"/>
      <c r="H109" s="216" t="s">
        <v>826</v>
      </c>
      <c r="I109" s="216" t="s">
        <v>789</v>
      </c>
      <c r="J109" s="216">
        <v>50</v>
      </c>
      <c r="K109" s="227"/>
    </row>
    <row r="110" spans="2:11" ht="15" customHeight="1">
      <c r="B110" s="236"/>
      <c r="C110" s="216" t="s">
        <v>812</v>
      </c>
      <c r="D110" s="216"/>
      <c r="E110" s="216"/>
      <c r="F110" s="235" t="s">
        <v>793</v>
      </c>
      <c r="G110" s="216"/>
      <c r="H110" s="216" t="s">
        <v>826</v>
      </c>
      <c r="I110" s="216" t="s">
        <v>789</v>
      </c>
      <c r="J110" s="216">
        <v>50</v>
      </c>
      <c r="K110" s="227"/>
    </row>
    <row r="111" spans="2:11" ht="15" customHeight="1">
      <c r="B111" s="236"/>
      <c r="C111" s="216" t="s">
        <v>49</v>
      </c>
      <c r="D111" s="216"/>
      <c r="E111" s="216"/>
      <c r="F111" s="235" t="s">
        <v>787</v>
      </c>
      <c r="G111" s="216"/>
      <c r="H111" s="216" t="s">
        <v>827</v>
      </c>
      <c r="I111" s="216" t="s">
        <v>789</v>
      </c>
      <c r="J111" s="216">
        <v>20</v>
      </c>
      <c r="K111" s="227"/>
    </row>
    <row r="112" spans="2:11" ht="15" customHeight="1">
      <c r="B112" s="236"/>
      <c r="C112" s="216" t="s">
        <v>828</v>
      </c>
      <c r="D112" s="216"/>
      <c r="E112" s="216"/>
      <c r="F112" s="235" t="s">
        <v>787</v>
      </c>
      <c r="G112" s="216"/>
      <c r="H112" s="216" t="s">
        <v>829</v>
      </c>
      <c r="I112" s="216" t="s">
        <v>789</v>
      </c>
      <c r="J112" s="216">
        <v>120</v>
      </c>
      <c r="K112" s="227"/>
    </row>
    <row r="113" spans="2:11" ht="15" customHeight="1">
      <c r="B113" s="236"/>
      <c r="C113" s="216" t="s">
        <v>34</v>
      </c>
      <c r="D113" s="216"/>
      <c r="E113" s="216"/>
      <c r="F113" s="235" t="s">
        <v>787</v>
      </c>
      <c r="G113" s="216"/>
      <c r="H113" s="216" t="s">
        <v>830</v>
      </c>
      <c r="I113" s="216" t="s">
        <v>821</v>
      </c>
      <c r="J113" s="216"/>
      <c r="K113" s="227"/>
    </row>
    <row r="114" spans="2:11" ht="15" customHeight="1">
      <c r="B114" s="236"/>
      <c r="C114" s="216" t="s">
        <v>44</v>
      </c>
      <c r="D114" s="216"/>
      <c r="E114" s="216"/>
      <c r="F114" s="235" t="s">
        <v>787</v>
      </c>
      <c r="G114" s="216"/>
      <c r="H114" s="216" t="s">
        <v>831</v>
      </c>
      <c r="I114" s="216" t="s">
        <v>821</v>
      </c>
      <c r="J114" s="216"/>
      <c r="K114" s="227"/>
    </row>
    <row r="115" spans="2:11" ht="15" customHeight="1">
      <c r="B115" s="236"/>
      <c r="C115" s="216" t="s">
        <v>53</v>
      </c>
      <c r="D115" s="216"/>
      <c r="E115" s="216"/>
      <c r="F115" s="235" t="s">
        <v>787</v>
      </c>
      <c r="G115" s="216"/>
      <c r="H115" s="216" t="s">
        <v>832</v>
      </c>
      <c r="I115" s="216" t="s">
        <v>833</v>
      </c>
      <c r="J115" s="216"/>
      <c r="K115" s="227"/>
    </row>
    <row r="116" spans="2:11" ht="15" customHeight="1">
      <c r="B116" s="239"/>
      <c r="C116" s="245"/>
      <c r="D116" s="245"/>
      <c r="E116" s="245"/>
      <c r="F116" s="245"/>
      <c r="G116" s="245"/>
      <c r="H116" s="245"/>
      <c r="I116" s="245"/>
      <c r="J116" s="245"/>
      <c r="K116" s="241"/>
    </row>
    <row r="117" spans="2:11" ht="18.75" customHeight="1">
      <c r="B117" s="246"/>
      <c r="C117" s="212"/>
      <c r="D117" s="212"/>
      <c r="E117" s="212"/>
      <c r="F117" s="247"/>
      <c r="G117" s="212"/>
      <c r="H117" s="212"/>
      <c r="I117" s="212"/>
      <c r="J117" s="212"/>
      <c r="K117" s="246"/>
    </row>
    <row r="118" spans="2:11" ht="18.75" customHeight="1">
      <c r="B118" s="222"/>
      <c r="C118" s="222"/>
      <c r="D118" s="222"/>
      <c r="E118" s="222"/>
      <c r="F118" s="222"/>
      <c r="G118" s="222"/>
      <c r="H118" s="222"/>
      <c r="I118" s="222"/>
      <c r="J118" s="222"/>
      <c r="K118" s="222"/>
    </row>
    <row r="119" spans="2:11" ht="7.5" customHeight="1">
      <c r="B119" s="248"/>
      <c r="C119" s="249"/>
      <c r="D119" s="249"/>
      <c r="E119" s="249"/>
      <c r="F119" s="249"/>
      <c r="G119" s="249"/>
      <c r="H119" s="249"/>
      <c r="I119" s="249"/>
      <c r="J119" s="249"/>
      <c r="K119" s="250"/>
    </row>
    <row r="120" spans="2:11" ht="45" customHeight="1">
      <c r="B120" s="251"/>
      <c r="C120" s="330" t="s">
        <v>834</v>
      </c>
      <c r="D120" s="330"/>
      <c r="E120" s="330"/>
      <c r="F120" s="330"/>
      <c r="G120" s="330"/>
      <c r="H120" s="330"/>
      <c r="I120" s="330"/>
      <c r="J120" s="330"/>
      <c r="K120" s="252"/>
    </row>
    <row r="121" spans="2:11" ht="17.25" customHeight="1">
      <c r="B121" s="253"/>
      <c r="C121" s="228" t="s">
        <v>781</v>
      </c>
      <c r="D121" s="228"/>
      <c r="E121" s="228"/>
      <c r="F121" s="228" t="s">
        <v>782</v>
      </c>
      <c r="G121" s="229"/>
      <c r="H121" s="228" t="s">
        <v>110</v>
      </c>
      <c r="I121" s="228" t="s">
        <v>53</v>
      </c>
      <c r="J121" s="228" t="s">
        <v>783</v>
      </c>
      <c r="K121" s="254"/>
    </row>
    <row r="122" spans="2:11" ht="17.25" customHeight="1">
      <c r="B122" s="253"/>
      <c r="C122" s="230" t="s">
        <v>784</v>
      </c>
      <c r="D122" s="230"/>
      <c r="E122" s="230"/>
      <c r="F122" s="231" t="s">
        <v>785</v>
      </c>
      <c r="G122" s="232"/>
      <c r="H122" s="230"/>
      <c r="I122" s="230"/>
      <c r="J122" s="230" t="s">
        <v>786</v>
      </c>
      <c r="K122" s="254"/>
    </row>
    <row r="123" spans="2:11" ht="5.25" customHeight="1">
      <c r="B123" s="255"/>
      <c r="C123" s="233"/>
      <c r="D123" s="233"/>
      <c r="E123" s="233"/>
      <c r="F123" s="233"/>
      <c r="G123" s="216"/>
      <c r="H123" s="233"/>
      <c r="I123" s="233"/>
      <c r="J123" s="233"/>
      <c r="K123" s="256"/>
    </row>
    <row r="124" spans="2:11" ht="15" customHeight="1">
      <c r="B124" s="255"/>
      <c r="C124" s="216" t="s">
        <v>790</v>
      </c>
      <c r="D124" s="233"/>
      <c r="E124" s="233"/>
      <c r="F124" s="235" t="s">
        <v>787</v>
      </c>
      <c r="G124" s="216"/>
      <c r="H124" s="216" t="s">
        <v>826</v>
      </c>
      <c r="I124" s="216" t="s">
        <v>789</v>
      </c>
      <c r="J124" s="216">
        <v>120</v>
      </c>
      <c r="K124" s="257"/>
    </row>
    <row r="125" spans="2:11" ht="15" customHeight="1">
      <c r="B125" s="255"/>
      <c r="C125" s="216" t="s">
        <v>835</v>
      </c>
      <c r="D125" s="216"/>
      <c r="E125" s="216"/>
      <c r="F125" s="235" t="s">
        <v>787</v>
      </c>
      <c r="G125" s="216"/>
      <c r="H125" s="216" t="s">
        <v>836</v>
      </c>
      <c r="I125" s="216" t="s">
        <v>789</v>
      </c>
      <c r="J125" s="216" t="s">
        <v>837</v>
      </c>
      <c r="K125" s="257"/>
    </row>
    <row r="126" spans="2:11" ht="15" customHeight="1">
      <c r="B126" s="255"/>
      <c r="C126" s="216" t="s">
        <v>736</v>
      </c>
      <c r="D126" s="216"/>
      <c r="E126" s="216"/>
      <c r="F126" s="235" t="s">
        <v>787</v>
      </c>
      <c r="G126" s="216"/>
      <c r="H126" s="216" t="s">
        <v>838</v>
      </c>
      <c r="I126" s="216" t="s">
        <v>789</v>
      </c>
      <c r="J126" s="216" t="s">
        <v>837</v>
      </c>
      <c r="K126" s="257"/>
    </row>
    <row r="127" spans="2:11" ht="15" customHeight="1">
      <c r="B127" s="255"/>
      <c r="C127" s="216" t="s">
        <v>798</v>
      </c>
      <c r="D127" s="216"/>
      <c r="E127" s="216"/>
      <c r="F127" s="235" t="s">
        <v>793</v>
      </c>
      <c r="G127" s="216"/>
      <c r="H127" s="216" t="s">
        <v>799</v>
      </c>
      <c r="I127" s="216" t="s">
        <v>789</v>
      </c>
      <c r="J127" s="216">
        <v>15</v>
      </c>
      <c r="K127" s="257"/>
    </row>
    <row r="128" spans="2:11" ht="15" customHeight="1">
      <c r="B128" s="255"/>
      <c r="C128" s="237" t="s">
        <v>800</v>
      </c>
      <c r="D128" s="237"/>
      <c r="E128" s="237"/>
      <c r="F128" s="238" t="s">
        <v>793</v>
      </c>
      <c r="G128" s="237"/>
      <c r="H128" s="237" t="s">
        <v>801</v>
      </c>
      <c r="I128" s="237" t="s">
        <v>789</v>
      </c>
      <c r="J128" s="237">
        <v>15</v>
      </c>
      <c r="K128" s="257"/>
    </row>
    <row r="129" spans="2:11" ht="15" customHeight="1">
      <c r="B129" s="255"/>
      <c r="C129" s="237" t="s">
        <v>802</v>
      </c>
      <c r="D129" s="237"/>
      <c r="E129" s="237"/>
      <c r="F129" s="238" t="s">
        <v>793</v>
      </c>
      <c r="G129" s="237"/>
      <c r="H129" s="237" t="s">
        <v>803</v>
      </c>
      <c r="I129" s="237" t="s">
        <v>789</v>
      </c>
      <c r="J129" s="237">
        <v>20</v>
      </c>
      <c r="K129" s="257"/>
    </row>
    <row r="130" spans="2:11" ht="15" customHeight="1">
      <c r="B130" s="255"/>
      <c r="C130" s="237" t="s">
        <v>804</v>
      </c>
      <c r="D130" s="237"/>
      <c r="E130" s="237"/>
      <c r="F130" s="238" t="s">
        <v>793</v>
      </c>
      <c r="G130" s="237"/>
      <c r="H130" s="237" t="s">
        <v>805</v>
      </c>
      <c r="I130" s="237" t="s">
        <v>789</v>
      </c>
      <c r="J130" s="237">
        <v>20</v>
      </c>
      <c r="K130" s="257"/>
    </row>
    <row r="131" spans="2:11" ht="15" customHeight="1">
      <c r="B131" s="255"/>
      <c r="C131" s="216" t="s">
        <v>792</v>
      </c>
      <c r="D131" s="216"/>
      <c r="E131" s="216"/>
      <c r="F131" s="235" t="s">
        <v>793</v>
      </c>
      <c r="G131" s="216"/>
      <c r="H131" s="216" t="s">
        <v>826</v>
      </c>
      <c r="I131" s="216" t="s">
        <v>789</v>
      </c>
      <c r="J131" s="216">
        <v>50</v>
      </c>
      <c r="K131" s="257"/>
    </row>
    <row r="132" spans="2:11" ht="15" customHeight="1">
      <c r="B132" s="255"/>
      <c r="C132" s="216" t="s">
        <v>806</v>
      </c>
      <c r="D132" s="216"/>
      <c r="E132" s="216"/>
      <c r="F132" s="235" t="s">
        <v>793</v>
      </c>
      <c r="G132" s="216"/>
      <c r="H132" s="216" t="s">
        <v>826</v>
      </c>
      <c r="I132" s="216" t="s">
        <v>789</v>
      </c>
      <c r="J132" s="216">
        <v>50</v>
      </c>
      <c r="K132" s="257"/>
    </row>
    <row r="133" spans="2:11" ht="15" customHeight="1">
      <c r="B133" s="255"/>
      <c r="C133" s="216" t="s">
        <v>812</v>
      </c>
      <c r="D133" s="216"/>
      <c r="E133" s="216"/>
      <c r="F133" s="235" t="s">
        <v>793</v>
      </c>
      <c r="G133" s="216"/>
      <c r="H133" s="216" t="s">
        <v>826</v>
      </c>
      <c r="I133" s="216" t="s">
        <v>789</v>
      </c>
      <c r="J133" s="216">
        <v>50</v>
      </c>
      <c r="K133" s="257"/>
    </row>
    <row r="134" spans="2:11" ht="15" customHeight="1">
      <c r="B134" s="255"/>
      <c r="C134" s="216" t="s">
        <v>814</v>
      </c>
      <c r="D134" s="216"/>
      <c r="E134" s="216"/>
      <c r="F134" s="235" t="s">
        <v>793</v>
      </c>
      <c r="G134" s="216"/>
      <c r="H134" s="216" t="s">
        <v>826</v>
      </c>
      <c r="I134" s="216" t="s">
        <v>789</v>
      </c>
      <c r="J134" s="216">
        <v>50</v>
      </c>
      <c r="K134" s="257"/>
    </row>
    <row r="135" spans="2:11" ht="15" customHeight="1">
      <c r="B135" s="255"/>
      <c r="C135" s="216" t="s">
        <v>115</v>
      </c>
      <c r="D135" s="216"/>
      <c r="E135" s="216"/>
      <c r="F135" s="235" t="s">
        <v>793</v>
      </c>
      <c r="G135" s="216"/>
      <c r="H135" s="216" t="s">
        <v>839</v>
      </c>
      <c r="I135" s="216" t="s">
        <v>789</v>
      </c>
      <c r="J135" s="216">
        <v>255</v>
      </c>
      <c r="K135" s="257"/>
    </row>
    <row r="136" spans="2:11" ht="15" customHeight="1">
      <c r="B136" s="255"/>
      <c r="C136" s="216" t="s">
        <v>816</v>
      </c>
      <c r="D136" s="216"/>
      <c r="E136" s="216"/>
      <c r="F136" s="235" t="s">
        <v>787</v>
      </c>
      <c r="G136" s="216"/>
      <c r="H136" s="216" t="s">
        <v>840</v>
      </c>
      <c r="I136" s="216" t="s">
        <v>818</v>
      </c>
      <c r="J136" s="216"/>
      <c r="K136" s="257"/>
    </row>
    <row r="137" spans="2:11" ht="15" customHeight="1">
      <c r="B137" s="255"/>
      <c r="C137" s="216" t="s">
        <v>819</v>
      </c>
      <c r="D137" s="216"/>
      <c r="E137" s="216"/>
      <c r="F137" s="235" t="s">
        <v>787</v>
      </c>
      <c r="G137" s="216"/>
      <c r="H137" s="216" t="s">
        <v>841</v>
      </c>
      <c r="I137" s="216" t="s">
        <v>821</v>
      </c>
      <c r="J137" s="216"/>
      <c r="K137" s="257"/>
    </row>
    <row r="138" spans="2:11" ht="15" customHeight="1">
      <c r="B138" s="255"/>
      <c r="C138" s="216" t="s">
        <v>822</v>
      </c>
      <c r="D138" s="216"/>
      <c r="E138" s="216"/>
      <c r="F138" s="235" t="s">
        <v>787</v>
      </c>
      <c r="G138" s="216"/>
      <c r="H138" s="216" t="s">
        <v>822</v>
      </c>
      <c r="I138" s="216" t="s">
        <v>821</v>
      </c>
      <c r="J138" s="216"/>
      <c r="K138" s="257"/>
    </row>
    <row r="139" spans="2:11" ht="15" customHeight="1">
      <c r="B139" s="255"/>
      <c r="C139" s="216" t="s">
        <v>34</v>
      </c>
      <c r="D139" s="216"/>
      <c r="E139" s="216"/>
      <c r="F139" s="235" t="s">
        <v>787</v>
      </c>
      <c r="G139" s="216"/>
      <c r="H139" s="216" t="s">
        <v>842</v>
      </c>
      <c r="I139" s="216" t="s">
        <v>821</v>
      </c>
      <c r="J139" s="216"/>
      <c r="K139" s="257"/>
    </row>
    <row r="140" spans="2:11" ht="15" customHeight="1">
      <c r="B140" s="255"/>
      <c r="C140" s="216" t="s">
        <v>843</v>
      </c>
      <c r="D140" s="216"/>
      <c r="E140" s="216"/>
      <c r="F140" s="235" t="s">
        <v>787</v>
      </c>
      <c r="G140" s="216"/>
      <c r="H140" s="216" t="s">
        <v>844</v>
      </c>
      <c r="I140" s="216" t="s">
        <v>821</v>
      </c>
      <c r="J140" s="216"/>
      <c r="K140" s="257"/>
    </row>
    <row r="141" spans="2:11" ht="15" customHeight="1">
      <c r="B141" s="258"/>
      <c r="C141" s="259"/>
      <c r="D141" s="259"/>
      <c r="E141" s="259"/>
      <c r="F141" s="259"/>
      <c r="G141" s="259"/>
      <c r="H141" s="259"/>
      <c r="I141" s="259"/>
      <c r="J141" s="259"/>
      <c r="K141" s="260"/>
    </row>
    <row r="142" spans="2:11" ht="18.75" customHeight="1">
      <c r="B142" s="212"/>
      <c r="C142" s="212"/>
      <c r="D142" s="212"/>
      <c r="E142" s="212"/>
      <c r="F142" s="247"/>
      <c r="G142" s="212"/>
      <c r="H142" s="212"/>
      <c r="I142" s="212"/>
      <c r="J142" s="212"/>
      <c r="K142" s="212"/>
    </row>
    <row r="143" spans="2:11" ht="18.75" customHeight="1">
      <c r="B143" s="222"/>
      <c r="C143" s="222"/>
      <c r="D143" s="222"/>
      <c r="E143" s="222"/>
      <c r="F143" s="222"/>
      <c r="G143" s="222"/>
      <c r="H143" s="222"/>
      <c r="I143" s="222"/>
      <c r="J143" s="222"/>
      <c r="K143" s="222"/>
    </row>
    <row r="144" spans="2:11" ht="7.5" customHeight="1">
      <c r="B144" s="223"/>
      <c r="C144" s="224"/>
      <c r="D144" s="224"/>
      <c r="E144" s="224"/>
      <c r="F144" s="224"/>
      <c r="G144" s="224"/>
      <c r="H144" s="224"/>
      <c r="I144" s="224"/>
      <c r="J144" s="224"/>
      <c r="K144" s="225"/>
    </row>
    <row r="145" spans="2:11" ht="45" customHeight="1">
      <c r="B145" s="226"/>
      <c r="C145" s="331" t="s">
        <v>845</v>
      </c>
      <c r="D145" s="331"/>
      <c r="E145" s="331"/>
      <c r="F145" s="331"/>
      <c r="G145" s="331"/>
      <c r="H145" s="331"/>
      <c r="I145" s="331"/>
      <c r="J145" s="331"/>
      <c r="K145" s="227"/>
    </row>
    <row r="146" spans="2:11" ht="17.25" customHeight="1">
      <c r="B146" s="226"/>
      <c r="C146" s="228" t="s">
        <v>781</v>
      </c>
      <c r="D146" s="228"/>
      <c r="E146" s="228"/>
      <c r="F146" s="228" t="s">
        <v>782</v>
      </c>
      <c r="G146" s="229"/>
      <c r="H146" s="228" t="s">
        <v>110</v>
      </c>
      <c r="I146" s="228" t="s">
        <v>53</v>
      </c>
      <c r="J146" s="228" t="s">
        <v>783</v>
      </c>
      <c r="K146" s="227"/>
    </row>
    <row r="147" spans="2:11" ht="17.25" customHeight="1">
      <c r="B147" s="226"/>
      <c r="C147" s="230" t="s">
        <v>784</v>
      </c>
      <c r="D147" s="230"/>
      <c r="E147" s="230"/>
      <c r="F147" s="231" t="s">
        <v>785</v>
      </c>
      <c r="G147" s="232"/>
      <c r="H147" s="230"/>
      <c r="I147" s="230"/>
      <c r="J147" s="230" t="s">
        <v>786</v>
      </c>
      <c r="K147" s="227"/>
    </row>
    <row r="148" spans="2:11" ht="5.25" customHeight="1">
      <c r="B148" s="236"/>
      <c r="C148" s="233"/>
      <c r="D148" s="233"/>
      <c r="E148" s="233"/>
      <c r="F148" s="233"/>
      <c r="G148" s="234"/>
      <c r="H148" s="233"/>
      <c r="I148" s="233"/>
      <c r="J148" s="233"/>
      <c r="K148" s="257"/>
    </row>
    <row r="149" spans="2:11" ht="15" customHeight="1">
      <c r="B149" s="236"/>
      <c r="C149" s="261" t="s">
        <v>790</v>
      </c>
      <c r="D149" s="216"/>
      <c r="E149" s="216"/>
      <c r="F149" s="262" t="s">
        <v>787</v>
      </c>
      <c r="G149" s="216"/>
      <c r="H149" s="261" t="s">
        <v>826</v>
      </c>
      <c r="I149" s="261" t="s">
        <v>789</v>
      </c>
      <c r="J149" s="261">
        <v>120</v>
      </c>
      <c r="K149" s="257"/>
    </row>
    <row r="150" spans="2:11" ht="15" customHeight="1">
      <c r="B150" s="236"/>
      <c r="C150" s="261" t="s">
        <v>835</v>
      </c>
      <c r="D150" s="216"/>
      <c r="E150" s="216"/>
      <c r="F150" s="262" t="s">
        <v>787</v>
      </c>
      <c r="G150" s="216"/>
      <c r="H150" s="261" t="s">
        <v>846</v>
      </c>
      <c r="I150" s="261" t="s">
        <v>789</v>
      </c>
      <c r="J150" s="261" t="s">
        <v>837</v>
      </c>
      <c r="K150" s="257"/>
    </row>
    <row r="151" spans="2:11" ht="15" customHeight="1">
      <c r="B151" s="236"/>
      <c r="C151" s="261" t="s">
        <v>736</v>
      </c>
      <c r="D151" s="216"/>
      <c r="E151" s="216"/>
      <c r="F151" s="262" t="s">
        <v>787</v>
      </c>
      <c r="G151" s="216"/>
      <c r="H151" s="261" t="s">
        <v>847</v>
      </c>
      <c r="I151" s="261" t="s">
        <v>789</v>
      </c>
      <c r="J151" s="261" t="s">
        <v>837</v>
      </c>
      <c r="K151" s="257"/>
    </row>
    <row r="152" spans="2:11" ht="15" customHeight="1">
      <c r="B152" s="236"/>
      <c r="C152" s="261" t="s">
        <v>792</v>
      </c>
      <c r="D152" s="216"/>
      <c r="E152" s="216"/>
      <c r="F152" s="262" t="s">
        <v>793</v>
      </c>
      <c r="G152" s="216"/>
      <c r="H152" s="261" t="s">
        <v>826</v>
      </c>
      <c r="I152" s="261" t="s">
        <v>789</v>
      </c>
      <c r="J152" s="261">
        <v>50</v>
      </c>
      <c r="K152" s="257"/>
    </row>
    <row r="153" spans="2:11" ht="15" customHeight="1">
      <c r="B153" s="236"/>
      <c r="C153" s="261" t="s">
        <v>795</v>
      </c>
      <c r="D153" s="216"/>
      <c r="E153" s="216"/>
      <c r="F153" s="262" t="s">
        <v>787</v>
      </c>
      <c r="G153" s="216"/>
      <c r="H153" s="261" t="s">
        <v>826</v>
      </c>
      <c r="I153" s="261" t="s">
        <v>797</v>
      </c>
      <c r="J153" s="261"/>
      <c r="K153" s="257"/>
    </row>
    <row r="154" spans="2:11" ht="15" customHeight="1">
      <c r="B154" s="236"/>
      <c r="C154" s="261" t="s">
        <v>806</v>
      </c>
      <c r="D154" s="216"/>
      <c r="E154" s="216"/>
      <c r="F154" s="262" t="s">
        <v>793</v>
      </c>
      <c r="G154" s="216"/>
      <c r="H154" s="261" t="s">
        <v>826</v>
      </c>
      <c r="I154" s="261" t="s">
        <v>789</v>
      </c>
      <c r="J154" s="261">
        <v>50</v>
      </c>
      <c r="K154" s="257"/>
    </row>
    <row r="155" spans="2:11" ht="15" customHeight="1">
      <c r="B155" s="236"/>
      <c r="C155" s="261" t="s">
        <v>814</v>
      </c>
      <c r="D155" s="216"/>
      <c r="E155" s="216"/>
      <c r="F155" s="262" t="s">
        <v>793</v>
      </c>
      <c r="G155" s="216"/>
      <c r="H155" s="261" t="s">
        <v>826</v>
      </c>
      <c r="I155" s="261" t="s">
        <v>789</v>
      </c>
      <c r="J155" s="261">
        <v>50</v>
      </c>
      <c r="K155" s="257"/>
    </row>
    <row r="156" spans="2:11" ht="15" customHeight="1">
      <c r="B156" s="236"/>
      <c r="C156" s="261" t="s">
        <v>812</v>
      </c>
      <c r="D156" s="216"/>
      <c r="E156" s="216"/>
      <c r="F156" s="262" t="s">
        <v>793</v>
      </c>
      <c r="G156" s="216"/>
      <c r="H156" s="261" t="s">
        <v>826</v>
      </c>
      <c r="I156" s="261" t="s">
        <v>789</v>
      </c>
      <c r="J156" s="261">
        <v>50</v>
      </c>
      <c r="K156" s="257"/>
    </row>
    <row r="157" spans="2:11" ht="15" customHeight="1">
      <c r="B157" s="236"/>
      <c r="C157" s="261" t="s">
        <v>88</v>
      </c>
      <c r="D157" s="216"/>
      <c r="E157" s="216"/>
      <c r="F157" s="262" t="s">
        <v>787</v>
      </c>
      <c r="G157" s="216"/>
      <c r="H157" s="261" t="s">
        <v>848</v>
      </c>
      <c r="I157" s="261" t="s">
        <v>789</v>
      </c>
      <c r="J157" s="261" t="s">
        <v>849</v>
      </c>
      <c r="K157" s="257"/>
    </row>
    <row r="158" spans="2:11" ht="15" customHeight="1">
      <c r="B158" s="236"/>
      <c r="C158" s="261" t="s">
        <v>850</v>
      </c>
      <c r="D158" s="216"/>
      <c r="E158" s="216"/>
      <c r="F158" s="262" t="s">
        <v>787</v>
      </c>
      <c r="G158" s="216"/>
      <c r="H158" s="261" t="s">
        <v>851</v>
      </c>
      <c r="I158" s="261" t="s">
        <v>821</v>
      </c>
      <c r="J158" s="261"/>
      <c r="K158" s="257"/>
    </row>
    <row r="159" spans="2:11" ht="15" customHeight="1">
      <c r="B159" s="263"/>
      <c r="C159" s="245"/>
      <c r="D159" s="245"/>
      <c r="E159" s="245"/>
      <c r="F159" s="245"/>
      <c r="G159" s="245"/>
      <c r="H159" s="245"/>
      <c r="I159" s="245"/>
      <c r="J159" s="245"/>
      <c r="K159" s="264"/>
    </row>
    <row r="160" spans="2:11" ht="18.75" customHeight="1">
      <c r="B160" s="212"/>
      <c r="C160" s="216"/>
      <c r="D160" s="216"/>
      <c r="E160" s="216"/>
      <c r="F160" s="235"/>
      <c r="G160" s="216"/>
      <c r="H160" s="216"/>
      <c r="I160" s="216"/>
      <c r="J160" s="216"/>
      <c r="K160" s="212"/>
    </row>
    <row r="161" spans="2:11" ht="18.75" customHeight="1">
      <c r="B161" s="222"/>
      <c r="C161" s="222"/>
      <c r="D161" s="222"/>
      <c r="E161" s="222"/>
      <c r="F161" s="222"/>
      <c r="G161" s="222"/>
      <c r="H161" s="222"/>
      <c r="I161" s="222"/>
      <c r="J161" s="222"/>
      <c r="K161" s="222"/>
    </row>
    <row r="162" spans="2:11" ht="7.5" customHeight="1">
      <c r="B162" s="204"/>
      <c r="C162" s="205"/>
      <c r="D162" s="205"/>
      <c r="E162" s="205"/>
      <c r="F162" s="205"/>
      <c r="G162" s="205"/>
      <c r="H162" s="205"/>
      <c r="I162" s="205"/>
      <c r="J162" s="205"/>
      <c r="K162" s="206"/>
    </row>
    <row r="163" spans="2:11" ht="45" customHeight="1">
      <c r="B163" s="207"/>
      <c r="C163" s="330" t="s">
        <v>852</v>
      </c>
      <c r="D163" s="330"/>
      <c r="E163" s="330"/>
      <c r="F163" s="330"/>
      <c r="G163" s="330"/>
      <c r="H163" s="330"/>
      <c r="I163" s="330"/>
      <c r="J163" s="330"/>
      <c r="K163" s="208"/>
    </row>
    <row r="164" spans="2:11" ht="17.25" customHeight="1">
      <c r="B164" s="207"/>
      <c r="C164" s="228" t="s">
        <v>781</v>
      </c>
      <c r="D164" s="228"/>
      <c r="E164" s="228"/>
      <c r="F164" s="228" t="s">
        <v>782</v>
      </c>
      <c r="G164" s="265"/>
      <c r="H164" s="266" t="s">
        <v>110</v>
      </c>
      <c r="I164" s="266" t="s">
        <v>53</v>
      </c>
      <c r="J164" s="228" t="s">
        <v>783</v>
      </c>
      <c r="K164" s="208"/>
    </row>
    <row r="165" spans="2:11" ht="17.25" customHeight="1">
      <c r="B165" s="209"/>
      <c r="C165" s="230" t="s">
        <v>784</v>
      </c>
      <c r="D165" s="230"/>
      <c r="E165" s="230"/>
      <c r="F165" s="231" t="s">
        <v>785</v>
      </c>
      <c r="G165" s="267"/>
      <c r="H165" s="268"/>
      <c r="I165" s="268"/>
      <c r="J165" s="230" t="s">
        <v>786</v>
      </c>
      <c r="K165" s="210"/>
    </row>
    <row r="166" spans="2:11" ht="5.25" customHeight="1">
      <c r="B166" s="236"/>
      <c r="C166" s="233"/>
      <c r="D166" s="233"/>
      <c r="E166" s="233"/>
      <c r="F166" s="233"/>
      <c r="G166" s="234"/>
      <c r="H166" s="233"/>
      <c r="I166" s="233"/>
      <c r="J166" s="233"/>
      <c r="K166" s="257"/>
    </row>
    <row r="167" spans="2:11" ht="15" customHeight="1">
      <c r="B167" s="236"/>
      <c r="C167" s="216" t="s">
        <v>790</v>
      </c>
      <c r="D167" s="216"/>
      <c r="E167" s="216"/>
      <c r="F167" s="235" t="s">
        <v>787</v>
      </c>
      <c r="G167" s="216"/>
      <c r="H167" s="216" t="s">
        <v>826</v>
      </c>
      <c r="I167" s="216" t="s">
        <v>789</v>
      </c>
      <c r="J167" s="216">
        <v>120</v>
      </c>
      <c r="K167" s="257"/>
    </row>
    <row r="168" spans="2:11" ht="15" customHeight="1">
      <c r="B168" s="236"/>
      <c r="C168" s="216" t="s">
        <v>835</v>
      </c>
      <c r="D168" s="216"/>
      <c r="E168" s="216"/>
      <c r="F168" s="235" t="s">
        <v>787</v>
      </c>
      <c r="G168" s="216"/>
      <c r="H168" s="216" t="s">
        <v>836</v>
      </c>
      <c r="I168" s="216" t="s">
        <v>789</v>
      </c>
      <c r="J168" s="216" t="s">
        <v>837</v>
      </c>
      <c r="K168" s="257"/>
    </row>
    <row r="169" spans="2:11" ht="15" customHeight="1">
      <c r="B169" s="236"/>
      <c r="C169" s="216" t="s">
        <v>736</v>
      </c>
      <c r="D169" s="216"/>
      <c r="E169" s="216"/>
      <c r="F169" s="235" t="s">
        <v>787</v>
      </c>
      <c r="G169" s="216"/>
      <c r="H169" s="216" t="s">
        <v>853</v>
      </c>
      <c r="I169" s="216" t="s">
        <v>789</v>
      </c>
      <c r="J169" s="216" t="s">
        <v>837</v>
      </c>
      <c r="K169" s="257"/>
    </row>
    <row r="170" spans="2:11" ht="15" customHeight="1">
      <c r="B170" s="236"/>
      <c r="C170" s="216" t="s">
        <v>792</v>
      </c>
      <c r="D170" s="216"/>
      <c r="E170" s="216"/>
      <c r="F170" s="235" t="s">
        <v>793</v>
      </c>
      <c r="G170" s="216"/>
      <c r="H170" s="216" t="s">
        <v>853</v>
      </c>
      <c r="I170" s="216" t="s">
        <v>789</v>
      </c>
      <c r="J170" s="216">
        <v>50</v>
      </c>
      <c r="K170" s="257"/>
    </row>
    <row r="171" spans="2:11" ht="15" customHeight="1">
      <c r="B171" s="236"/>
      <c r="C171" s="216" t="s">
        <v>795</v>
      </c>
      <c r="D171" s="216"/>
      <c r="E171" s="216"/>
      <c r="F171" s="235" t="s">
        <v>787</v>
      </c>
      <c r="G171" s="216"/>
      <c r="H171" s="216" t="s">
        <v>853</v>
      </c>
      <c r="I171" s="216" t="s">
        <v>797</v>
      </c>
      <c r="J171" s="216"/>
      <c r="K171" s="257"/>
    </row>
    <row r="172" spans="2:11" ht="15" customHeight="1">
      <c r="B172" s="236"/>
      <c r="C172" s="216" t="s">
        <v>806</v>
      </c>
      <c r="D172" s="216"/>
      <c r="E172" s="216"/>
      <c r="F172" s="235" t="s">
        <v>793</v>
      </c>
      <c r="G172" s="216"/>
      <c r="H172" s="216" t="s">
        <v>853</v>
      </c>
      <c r="I172" s="216" t="s">
        <v>789</v>
      </c>
      <c r="J172" s="216">
        <v>50</v>
      </c>
      <c r="K172" s="257"/>
    </row>
    <row r="173" spans="2:11" ht="15" customHeight="1">
      <c r="B173" s="236"/>
      <c r="C173" s="216" t="s">
        <v>814</v>
      </c>
      <c r="D173" s="216"/>
      <c r="E173" s="216"/>
      <c r="F173" s="235" t="s">
        <v>793</v>
      </c>
      <c r="G173" s="216"/>
      <c r="H173" s="216" t="s">
        <v>853</v>
      </c>
      <c r="I173" s="216" t="s">
        <v>789</v>
      </c>
      <c r="J173" s="216">
        <v>50</v>
      </c>
      <c r="K173" s="257"/>
    </row>
    <row r="174" spans="2:11" ht="15" customHeight="1">
      <c r="B174" s="236"/>
      <c r="C174" s="216" t="s">
        <v>812</v>
      </c>
      <c r="D174" s="216"/>
      <c r="E174" s="216"/>
      <c r="F174" s="235" t="s">
        <v>793</v>
      </c>
      <c r="G174" s="216"/>
      <c r="H174" s="216" t="s">
        <v>853</v>
      </c>
      <c r="I174" s="216" t="s">
        <v>789</v>
      </c>
      <c r="J174" s="216">
        <v>50</v>
      </c>
      <c r="K174" s="257"/>
    </row>
    <row r="175" spans="2:11" ht="15" customHeight="1">
      <c r="B175" s="236"/>
      <c r="C175" s="216" t="s">
        <v>109</v>
      </c>
      <c r="D175" s="216"/>
      <c r="E175" s="216"/>
      <c r="F175" s="235" t="s">
        <v>787</v>
      </c>
      <c r="G175" s="216"/>
      <c r="H175" s="216" t="s">
        <v>854</v>
      </c>
      <c r="I175" s="216" t="s">
        <v>855</v>
      </c>
      <c r="J175" s="216"/>
      <c r="K175" s="257"/>
    </row>
    <row r="176" spans="2:11" ht="15" customHeight="1">
      <c r="B176" s="236"/>
      <c r="C176" s="216" t="s">
        <v>53</v>
      </c>
      <c r="D176" s="216"/>
      <c r="E176" s="216"/>
      <c r="F176" s="235" t="s">
        <v>787</v>
      </c>
      <c r="G176" s="216"/>
      <c r="H176" s="216" t="s">
        <v>856</v>
      </c>
      <c r="I176" s="216" t="s">
        <v>857</v>
      </c>
      <c r="J176" s="216">
        <v>1</v>
      </c>
      <c r="K176" s="257"/>
    </row>
    <row r="177" spans="2:11" ht="15" customHeight="1">
      <c r="B177" s="236"/>
      <c r="C177" s="216" t="s">
        <v>49</v>
      </c>
      <c r="D177" s="216"/>
      <c r="E177" s="216"/>
      <c r="F177" s="235" t="s">
        <v>787</v>
      </c>
      <c r="G177" s="216"/>
      <c r="H177" s="216" t="s">
        <v>858</v>
      </c>
      <c r="I177" s="216" t="s">
        <v>789</v>
      </c>
      <c r="J177" s="216">
        <v>20</v>
      </c>
      <c r="K177" s="257"/>
    </row>
    <row r="178" spans="2:11" ht="15" customHeight="1">
      <c r="B178" s="236"/>
      <c r="C178" s="216" t="s">
        <v>110</v>
      </c>
      <c r="D178" s="216"/>
      <c r="E178" s="216"/>
      <c r="F178" s="235" t="s">
        <v>787</v>
      </c>
      <c r="G178" s="216"/>
      <c r="H178" s="216" t="s">
        <v>859</v>
      </c>
      <c r="I178" s="216" t="s">
        <v>789</v>
      </c>
      <c r="J178" s="216">
        <v>255</v>
      </c>
      <c r="K178" s="257"/>
    </row>
    <row r="179" spans="2:11" ht="15" customHeight="1">
      <c r="B179" s="236"/>
      <c r="C179" s="216" t="s">
        <v>111</v>
      </c>
      <c r="D179" s="216"/>
      <c r="E179" s="216"/>
      <c r="F179" s="235" t="s">
        <v>787</v>
      </c>
      <c r="G179" s="216"/>
      <c r="H179" s="216" t="s">
        <v>752</v>
      </c>
      <c r="I179" s="216" t="s">
        <v>789</v>
      </c>
      <c r="J179" s="216">
        <v>10</v>
      </c>
      <c r="K179" s="257"/>
    </row>
    <row r="180" spans="2:11" ht="15" customHeight="1">
      <c r="B180" s="236"/>
      <c r="C180" s="216" t="s">
        <v>112</v>
      </c>
      <c r="D180" s="216"/>
      <c r="E180" s="216"/>
      <c r="F180" s="235" t="s">
        <v>787</v>
      </c>
      <c r="G180" s="216"/>
      <c r="H180" s="216" t="s">
        <v>860</v>
      </c>
      <c r="I180" s="216" t="s">
        <v>821</v>
      </c>
      <c r="J180" s="216"/>
      <c r="K180" s="257"/>
    </row>
    <row r="181" spans="2:11" ht="15" customHeight="1">
      <c r="B181" s="236"/>
      <c r="C181" s="216" t="s">
        <v>861</v>
      </c>
      <c r="D181" s="216"/>
      <c r="E181" s="216"/>
      <c r="F181" s="235" t="s">
        <v>787</v>
      </c>
      <c r="G181" s="216"/>
      <c r="H181" s="216" t="s">
        <v>862</v>
      </c>
      <c r="I181" s="216" t="s">
        <v>821</v>
      </c>
      <c r="J181" s="216"/>
      <c r="K181" s="257"/>
    </row>
    <row r="182" spans="2:11" ht="15" customHeight="1">
      <c r="B182" s="236"/>
      <c r="C182" s="216" t="s">
        <v>850</v>
      </c>
      <c r="D182" s="216"/>
      <c r="E182" s="216"/>
      <c r="F182" s="235" t="s">
        <v>787</v>
      </c>
      <c r="G182" s="216"/>
      <c r="H182" s="216" t="s">
        <v>863</v>
      </c>
      <c r="I182" s="216" t="s">
        <v>821</v>
      </c>
      <c r="J182" s="216"/>
      <c r="K182" s="257"/>
    </row>
    <row r="183" spans="2:11" ht="15" customHeight="1">
      <c r="B183" s="236"/>
      <c r="C183" s="216" t="s">
        <v>114</v>
      </c>
      <c r="D183" s="216"/>
      <c r="E183" s="216"/>
      <c r="F183" s="235" t="s">
        <v>793</v>
      </c>
      <c r="G183" s="216"/>
      <c r="H183" s="216" t="s">
        <v>864</v>
      </c>
      <c r="I183" s="216" t="s">
        <v>789</v>
      </c>
      <c r="J183" s="216">
        <v>50</v>
      </c>
      <c r="K183" s="257"/>
    </row>
    <row r="184" spans="2:11" ht="15" customHeight="1">
      <c r="B184" s="236"/>
      <c r="C184" s="216" t="s">
        <v>865</v>
      </c>
      <c r="D184" s="216"/>
      <c r="E184" s="216"/>
      <c r="F184" s="235" t="s">
        <v>793</v>
      </c>
      <c r="G184" s="216"/>
      <c r="H184" s="216" t="s">
        <v>866</v>
      </c>
      <c r="I184" s="216" t="s">
        <v>867</v>
      </c>
      <c r="J184" s="216"/>
      <c r="K184" s="257"/>
    </row>
    <row r="185" spans="2:11" ht="15" customHeight="1">
      <c r="B185" s="236"/>
      <c r="C185" s="216" t="s">
        <v>868</v>
      </c>
      <c r="D185" s="216"/>
      <c r="E185" s="216"/>
      <c r="F185" s="235" t="s">
        <v>793</v>
      </c>
      <c r="G185" s="216"/>
      <c r="H185" s="216" t="s">
        <v>869</v>
      </c>
      <c r="I185" s="216" t="s">
        <v>867</v>
      </c>
      <c r="J185" s="216"/>
      <c r="K185" s="257"/>
    </row>
    <row r="186" spans="2:11" ht="15" customHeight="1">
      <c r="B186" s="236"/>
      <c r="C186" s="216" t="s">
        <v>870</v>
      </c>
      <c r="D186" s="216"/>
      <c r="E186" s="216"/>
      <c r="F186" s="235" t="s">
        <v>793</v>
      </c>
      <c r="G186" s="216"/>
      <c r="H186" s="216" t="s">
        <v>871</v>
      </c>
      <c r="I186" s="216" t="s">
        <v>867</v>
      </c>
      <c r="J186" s="216"/>
      <c r="K186" s="257"/>
    </row>
    <row r="187" spans="2:11" ht="15" customHeight="1">
      <c r="B187" s="236"/>
      <c r="C187" s="269" t="s">
        <v>872</v>
      </c>
      <c r="D187" s="216"/>
      <c r="E187" s="216"/>
      <c r="F187" s="235" t="s">
        <v>793</v>
      </c>
      <c r="G187" s="216"/>
      <c r="H187" s="216" t="s">
        <v>873</v>
      </c>
      <c r="I187" s="216" t="s">
        <v>874</v>
      </c>
      <c r="J187" s="270" t="s">
        <v>875</v>
      </c>
      <c r="K187" s="257"/>
    </row>
    <row r="188" spans="2:11" ht="15" customHeight="1">
      <c r="B188" s="236"/>
      <c r="C188" s="221" t="s">
        <v>38</v>
      </c>
      <c r="D188" s="216"/>
      <c r="E188" s="216"/>
      <c r="F188" s="235" t="s">
        <v>787</v>
      </c>
      <c r="G188" s="216"/>
      <c r="H188" s="212" t="s">
        <v>876</v>
      </c>
      <c r="I188" s="216" t="s">
        <v>877</v>
      </c>
      <c r="J188" s="216"/>
      <c r="K188" s="257"/>
    </row>
    <row r="189" spans="2:11" ht="15" customHeight="1">
      <c r="B189" s="236"/>
      <c r="C189" s="221" t="s">
        <v>878</v>
      </c>
      <c r="D189" s="216"/>
      <c r="E189" s="216"/>
      <c r="F189" s="235" t="s">
        <v>787</v>
      </c>
      <c r="G189" s="216"/>
      <c r="H189" s="216" t="s">
        <v>879</v>
      </c>
      <c r="I189" s="216" t="s">
        <v>821</v>
      </c>
      <c r="J189" s="216"/>
      <c r="K189" s="257"/>
    </row>
    <row r="190" spans="2:11" ht="15" customHeight="1">
      <c r="B190" s="236"/>
      <c r="C190" s="221" t="s">
        <v>880</v>
      </c>
      <c r="D190" s="216"/>
      <c r="E190" s="216"/>
      <c r="F190" s="235" t="s">
        <v>787</v>
      </c>
      <c r="G190" s="216"/>
      <c r="H190" s="216" t="s">
        <v>881</v>
      </c>
      <c r="I190" s="216" t="s">
        <v>821</v>
      </c>
      <c r="J190" s="216"/>
      <c r="K190" s="257"/>
    </row>
    <row r="191" spans="2:11" ht="15" customHeight="1">
      <c r="B191" s="236"/>
      <c r="C191" s="221" t="s">
        <v>882</v>
      </c>
      <c r="D191" s="216"/>
      <c r="E191" s="216"/>
      <c r="F191" s="235" t="s">
        <v>793</v>
      </c>
      <c r="G191" s="216"/>
      <c r="H191" s="216" t="s">
        <v>883</v>
      </c>
      <c r="I191" s="216" t="s">
        <v>821</v>
      </c>
      <c r="J191" s="216"/>
      <c r="K191" s="257"/>
    </row>
    <row r="192" spans="2:11" ht="15" customHeight="1">
      <c r="B192" s="263"/>
      <c r="C192" s="271"/>
      <c r="D192" s="245"/>
      <c r="E192" s="245"/>
      <c r="F192" s="245"/>
      <c r="G192" s="245"/>
      <c r="H192" s="245"/>
      <c r="I192" s="245"/>
      <c r="J192" s="245"/>
      <c r="K192" s="264"/>
    </row>
    <row r="193" spans="2:11" ht="18.75" customHeight="1">
      <c r="B193" s="212"/>
      <c r="C193" s="216"/>
      <c r="D193" s="216"/>
      <c r="E193" s="216"/>
      <c r="F193" s="235"/>
      <c r="G193" s="216"/>
      <c r="H193" s="216"/>
      <c r="I193" s="216"/>
      <c r="J193" s="216"/>
      <c r="K193" s="212"/>
    </row>
    <row r="194" spans="2:11" ht="18.75" customHeight="1">
      <c r="B194" s="212"/>
      <c r="C194" s="216"/>
      <c r="D194" s="216"/>
      <c r="E194" s="216"/>
      <c r="F194" s="235"/>
      <c r="G194" s="216"/>
      <c r="H194" s="216"/>
      <c r="I194" s="216"/>
      <c r="J194" s="216"/>
      <c r="K194" s="212"/>
    </row>
    <row r="195" spans="2:11" ht="18.75" customHeight="1">
      <c r="B195" s="222"/>
      <c r="C195" s="222"/>
      <c r="D195" s="222"/>
      <c r="E195" s="222"/>
      <c r="F195" s="222"/>
      <c r="G195" s="222"/>
      <c r="H195" s="222"/>
      <c r="I195" s="222"/>
      <c r="J195" s="222"/>
      <c r="K195" s="222"/>
    </row>
    <row r="196" spans="2:11">
      <c r="B196" s="204"/>
      <c r="C196" s="205"/>
      <c r="D196" s="205"/>
      <c r="E196" s="205"/>
      <c r="F196" s="205"/>
      <c r="G196" s="205"/>
      <c r="H196" s="205"/>
      <c r="I196" s="205"/>
      <c r="J196" s="205"/>
      <c r="K196" s="206"/>
    </row>
    <row r="197" spans="2:11" ht="21">
      <c r="B197" s="207"/>
      <c r="C197" s="330" t="s">
        <v>884</v>
      </c>
      <c r="D197" s="330"/>
      <c r="E197" s="330"/>
      <c r="F197" s="330"/>
      <c r="G197" s="330"/>
      <c r="H197" s="330"/>
      <c r="I197" s="330"/>
      <c r="J197" s="330"/>
      <c r="K197" s="208"/>
    </row>
    <row r="198" spans="2:11" ht="25.5" customHeight="1">
      <c r="B198" s="207"/>
      <c r="C198" s="272" t="s">
        <v>885</v>
      </c>
      <c r="D198" s="272"/>
      <c r="E198" s="272"/>
      <c r="F198" s="272" t="s">
        <v>886</v>
      </c>
      <c r="G198" s="273"/>
      <c r="H198" s="329" t="s">
        <v>887</v>
      </c>
      <c r="I198" s="329"/>
      <c r="J198" s="329"/>
      <c r="K198" s="208"/>
    </row>
    <row r="199" spans="2:11" ht="5.25" customHeight="1">
      <c r="B199" s="236"/>
      <c r="C199" s="233"/>
      <c r="D199" s="233"/>
      <c r="E199" s="233"/>
      <c r="F199" s="233"/>
      <c r="G199" s="216"/>
      <c r="H199" s="233"/>
      <c r="I199" s="233"/>
      <c r="J199" s="233"/>
      <c r="K199" s="257"/>
    </row>
    <row r="200" spans="2:11" ht="15" customHeight="1">
      <c r="B200" s="236"/>
      <c r="C200" s="216" t="s">
        <v>877</v>
      </c>
      <c r="D200" s="216"/>
      <c r="E200" s="216"/>
      <c r="F200" s="235" t="s">
        <v>39</v>
      </c>
      <c r="G200" s="216"/>
      <c r="H200" s="327" t="s">
        <v>888</v>
      </c>
      <c r="I200" s="327"/>
      <c r="J200" s="327"/>
      <c r="K200" s="257"/>
    </row>
    <row r="201" spans="2:11" ht="15" customHeight="1">
      <c r="B201" s="236"/>
      <c r="C201" s="242"/>
      <c r="D201" s="216"/>
      <c r="E201" s="216"/>
      <c r="F201" s="235" t="s">
        <v>40</v>
      </c>
      <c r="G201" s="216"/>
      <c r="H201" s="327" t="s">
        <v>889</v>
      </c>
      <c r="I201" s="327"/>
      <c r="J201" s="327"/>
      <c r="K201" s="257"/>
    </row>
    <row r="202" spans="2:11" ht="15" customHeight="1">
      <c r="B202" s="236"/>
      <c r="C202" s="242"/>
      <c r="D202" s="216"/>
      <c r="E202" s="216"/>
      <c r="F202" s="235" t="s">
        <v>43</v>
      </c>
      <c r="G202" s="216"/>
      <c r="H202" s="327" t="s">
        <v>890</v>
      </c>
      <c r="I202" s="327"/>
      <c r="J202" s="327"/>
      <c r="K202" s="257"/>
    </row>
    <row r="203" spans="2:11" ht="15" customHeight="1">
      <c r="B203" s="236"/>
      <c r="C203" s="216"/>
      <c r="D203" s="216"/>
      <c r="E203" s="216"/>
      <c r="F203" s="235" t="s">
        <v>41</v>
      </c>
      <c r="G203" s="216"/>
      <c r="H203" s="327" t="s">
        <v>891</v>
      </c>
      <c r="I203" s="327"/>
      <c r="J203" s="327"/>
      <c r="K203" s="257"/>
    </row>
    <row r="204" spans="2:11" ht="15" customHeight="1">
      <c r="B204" s="236"/>
      <c r="C204" s="216"/>
      <c r="D204" s="216"/>
      <c r="E204" s="216"/>
      <c r="F204" s="235" t="s">
        <v>42</v>
      </c>
      <c r="G204" s="216"/>
      <c r="H204" s="327" t="s">
        <v>892</v>
      </c>
      <c r="I204" s="327"/>
      <c r="J204" s="327"/>
      <c r="K204" s="257"/>
    </row>
    <row r="205" spans="2:11" ht="15" customHeight="1">
      <c r="B205" s="236"/>
      <c r="C205" s="216"/>
      <c r="D205" s="216"/>
      <c r="E205" s="216"/>
      <c r="F205" s="235"/>
      <c r="G205" s="216"/>
      <c r="H205" s="216"/>
      <c r="I205" s="216"/>
      <c r="J205" s="216"/>
      <c r="K205" s="257"/>
    </row>
    <row r="206" spans="2:11" ht="15" customHeight="1">
      <c r="B206" s="236"/>
      <c r="C206" s="216" t="s">
        <v>833</v>
      </c>
      <c r="D206" s="216"/>
      <c r="E206" s="216"/>
      <c r="F206" s="235" t="s">
        <v>75</v>
      </c>
      <c r="G206" s="216"/>
      <c r="H206" s="327" t="s">
        <v>893</v>
      </c>
      <c r="I206" s="327"/>
      <c r="J206" s="327"/>
      <c r="K206" s="257"/>
    </row>
    <row r="207" spans="2:11" ht="15" customHeight="1">
      <c r="B207" s="236"/>
      <c r="C207" s="242"/>
      <c r="D207" s="216"/>
      <c r="E207" s="216"/>
      <c r="F207" s="235" t="s">
        <v>730</v>
      </c>
      <c r="G207" s="216"/>
      <c r="H207" s="327" t="s">
        <v>731</v>
      </c>
      <c r="I207" s="327"/>
      <c r="J207" s="327"/>
      <c r="K207" s="257"/>
    </row>
    <row r="208" spans="2:11" ht="15" customHeight="1">
      <c r="B208" s="236"/>
      <c r="C208" s="216"/>
      <c r="D208" s="216"/>
      <c r="E208" s="216"/>
      <c r="F208" s="235" t="s">
        <v>728</v>
      </c>
      <c r="G208" s="216"/>
      <c r="H208" s="327" t="s">
        <v>894</v>
      </c>
      <c r="I208" s="327"/>
      <c r="J208" s="327"/>
      <c r="K208" s="257"/>
    </row>
    <row r="209" spans="2:11" ht="15" customHeight="1">
      <c r="B209" s="274"/>
      <c r="C209" s="242"/>
      <c r="D209" s="242"/>
      <c r="E209" s="242"/>
      <c r="F209" s="235" t="s">
        <v>732</v>
      </c>
      <c r="G209" s="221"/>
      <c r="H209" s="328" t="s">
        <v>733</v>
      </c>
      <c r="I209" s="328"/>
      <c r="J209" s="328"/>
      <c r="K209" s="275"/>
    </row>
    <row r="210" spans="2:11" ht="15" customHeight="1">
      <c r="B210" s="274"/>
      <c r="C210" s="242"/>
      <c r="D210" s="242"/>
      <c r="E210" s="242"/>
      <c r="F210" s="235" t="s">
        <v>734</v>
      </c>
      <c r="G210" s="221"/>
      <c r="H210" s="328" t="s">
        <v>895</v>
      </c>
      <c r="I210" s="328"/>
      <c r="J210" s="328"/>
      <c r="K210" s="275"/>
    </row>
    <row r="211" spans="2:11" ht="15" customHeight="1">
      <c r="B211" s="274"/>
      <c r="C211" s="242"/>
      <c r="D211" s="242"/>
      <c r="E211" s="242"/>
      <c r="F211" s="276"/>
      <c r="G211" s="221"/>
      <c r="H211" s="277"/>
      <c r="I211" s="277"/>
      <c r="J211" s="277"/>
      <c r="K211" s="275"/>
    </row>
    <row r="212" spans="2:11" ht="15" customHeight="1">
      <c r="B212" s="274"/>
      <c r="C212" s="216" t="s">
        <v>857</v>
      </c>
      <c r="D212" s="242"/>
      <c r="E212" s="242"/>
      <c r="F212" s="235">
        <v>1</v>
      </c>
      <c r="G212" s="221"/>
      <c r="H212" s="328" t="s">
        <v>896</v>
      </c>
      <c r="I212" s="328"/>
      <c r="J212" s="328"/>
      <c r="K212" s="275"/>
    </row>
    <row r="213" spans="2:11" ht="15" customHeight="1">
      <c r="B213" s="274"/>
      <c r="C213" s="242"/>
      <c r="D213" s="242"/>
      <c r="E213" s="242"/>
      <c r="F213" s="235">
        <v>2</v>
      </c>
      <c r="G213" s="221"/>
      <c r="H213" s="328" t="s">
        <v>897</v>
      </c>
      <c r="I213" s="328"/>
      <c r="J213" s="328"/>
      <c r="K213" s="275"/>
    </row>
    <row r="214" spans="2:11" ht="15" customHeight="1">
      <c r="B214" s="274"/>
      <c r="C214" s="242"/>
      <c r="D214" s="242"/>
      <c r="E214" s="242"/>
      <c r="F214" s="235">
        <v>3</v>
      </c>
      <c r="G214" s="221"/>
      <c r="H214" s="328" t="s">
        <v>898</v>
      </c>
      <c r="I214" s="328"/>
      <c r="J214" s="328"/>
      <c r="K214" s="275"/>
    </row>
    <row r="215" spans="2:11" ht="15" customHeight="1">
      <c r="B215" s="274"/>
      <c r="C215" s="242"/>
      <c r="D215" s="242"/>
      <c r="E215" s="242"/>
      <c r="F215" s="235">
        <v>4</v>
      </c>
      <c r="G215" s="221"/>
      <c r="H215" s="328" t="s">
        <v>899</v>
      </c>
      <c r="I215" s="328"/>
      <c r="J215" s="328"/>
      <c r="K215" s="275"/>
    </row>
    <row r="216" spans="2:11" ht="12.75" customHeight="1">
      <c r="B216" s="278"/>
      <c r="C216" s="279"/>
      <c r="D216" s="279"/>
      <c r="E216" s="279"/>
      <c r="F216" s="279"/>
      <c r="G216" s="279"/>
      <c r="H216" s="279"/>
      <c r="I216" s="279"/>
      <c r="J216" s="279"/>
      <c r="K216" s="28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01 - OPRAVA MOSTU - FINÁL...</vt:lpstr>
      <vt:lpstr>Pokyny pro vyplnění</vt:lpstr>
      <vt:lpstr>'01 - OPRAVA MOSTU - FINÁL...'!Názvy_tisku</vt:lpstr>
      <vt:lpstr>'Rekapitulace stavby'!Názvy_tisku</vt:lpstr>
      <vt:lpstr>'01 - OPRAVA MOSTU - FINÁL...'!Oblast_tisku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Zizka</dc:creator>
  <cp:lastModifiedBy>Zizka</cp:lastModifiedBy>
  <dcterms:created xsi:type="dcterms:W3CDTF">2018-04-17T08:57:45Z</dcterms:created>
  <dcterms:modified xsi:type="dcterms:W3CDTF">2018-04-17T09:00:53Z</dcterms:modified>
</cp:coreProperties>
</file>